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55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<sst xmlns="http://schemas.openxmlformats.org/spreadsheetml/2006/main" count="681" uniqueCount="504">
  <si>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</si>
  <si>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</si>
  <si>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</si>
  <si>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</si>
  <si>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</si>
  <si>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</si>
  <si>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</si>
  <si>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</si>
  <si>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</si>
  <si>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</si>
  <si>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</si>
  <si>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</si>
  <si>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</si>
  <si>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</si>
  <si>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</si>
  <si>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</si>
  <si>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</si>
  <si>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</si>
  <si>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</si>
  <si>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</si>
  <si>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</si>
  <si>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</si>
  <si>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</si>
  <si>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</si>
  <si>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</si>
  <si>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</si>
  <si>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</si>
  <si>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</si>
  <si>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</si>
  <si>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</si>
  <si>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</si>
  <si>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</si>
  <si>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</si>
  <si>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</si>
  <si>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</si>
  <si>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</si>
  <si>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</si>
  <si>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</si>
  <si>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</si>
  <si>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</si>
  <si>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</si>
  <si>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</si>
  <si>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</si>
  <si>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</si>
  <si>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</si>
  <si>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</si>
  <si>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</si>
  <si>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</si>
  <si>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</si>
  <si>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</si>
  <si>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</si>
  <si>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</si>
  <si>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</si>
  <si>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</si>
  <si>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</si>
  <si>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</si>
  <si>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</si>
  <si>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</si>
  <si>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</si>
  <si>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</si>
  <si>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</si>
  <si>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</si>
  <si>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</si>
  <si>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</si>
  <si>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</si>
  <si>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</si>
  <si>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</si>
  <si>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</si>
  <si>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</si>
  <si>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</si>
  <si>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</si>
  <si>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</si>
  <si>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</si>
  <si>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</si>
  <si>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</si>
  <si>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</si>
  <si>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</si>
  <si>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</si>
  <si>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</si>
  <si>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</si>
  <si>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</si>
  <si>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</si>
  <si>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</si>
  <si>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</si>
  <si>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</si>
  <si>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</si>
  <si>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</si>
  <si>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</si>
  <si>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</si>
  <si>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</si>
  <si>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</si>
  <si>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</si>
  <si>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</si>
  <si>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</si>
  <si>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</si>
  <si>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</si>
  <si>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</si>
  <si>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</si>
  <si>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</si>
  <si>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</si>
  <si>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</si>
  <si>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</si>
  <si>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</si>
  <si>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</si>
  <si>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</si>
  <si>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</si>
  <si>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</si>
  <si>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</si>
  <si>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</si>
  <si>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</si>
  <si>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</si>
  <si>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</si>
  <si>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</si>
  <si>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</si>
  <si>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</si>
  <si>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</si>
  <si>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</si>
  <si>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</si>
  <si>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2019 (e)</t>
  </si>
  <si>
    <t xml:space="preserve">   31 de diciembre de 2019 (e)</t>
  </si>
  <si>
    <r>
      <t xml:space="preserve">PODER EJECUTIVO DEL ESTADO DE NAYARIT
Estado de Situación Financiera Detallado - LDF
 Al 30 de septiembre de 2020 y al 31 de diciembre de 2019(b)
</t>
    </r>
    <r>
      <rPr>
        <b/>
        <sz val="7"/>
        <color indexed="8"/>
        <rFont val="Arial Narrow"/>
        <family val="2"/>
      </rPr>
      <t>(PESOS)</t>
    </r>
  </si>
  <si>
    <t>30 de septiembre de 2020 (d)</t>
  </si>
  <si>
    <t xml:space="preserve">   30 de septiembre de 2020 (d)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</si>
  <si>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septiembre del 2020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</si>
  <si>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</si>
  <si>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</si>
  <si>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</si>
  <si>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</si>
  <si>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</si>
  <si>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</si>
  <si>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</si>
  <si>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</si>
  <si>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</si>
  <si>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</si>
  <si>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</si>
  <si>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</si>
  <si>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</si>
  <si>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</si>
  <si>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</si>
  <si>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</si>
  <si>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</si>
  <si>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</si>
  <si>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</si>
  <si>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</si>
  <si>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</si>
  <si>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</si>
  <si>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</si>
  <si>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</si>
  <si>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</si>
  <si>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</si>
  <si>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</si>
  <si>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</si>
  <si>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</si>
  <si>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</si>
  <si>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</si>
  <si>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</si>
  <si>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</si>
  <si>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</si>
  <si>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</si>
  <si>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</si>
  <si>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TIIE + 1.75</t>
  </si>
  <si>
    <t xml:space="preserve">B. Crédito 2    </t>
  </si>
  <si>
    <t>TIIE + 1.95</t>
  </si>
  <si>
    <t xml:space="preserve">C. Crédito 3    </t>
  </si>
  <si>
    <t>TIIE + 2.05</t>
  </si>
  <si>
    <t xml:space="preserve">D. Crédito 4    </t>
  </si>
  <si>
    <t xml:space="preserve">E. Crédito 5   </t>
  </si>
  <si>
    <t>TIIE + 2.40</t>
  </si>
  <si>
    <t>F. Crédito 6</t>
  </si>
  <si>
    <t>G. Crédito 7</t>
  </si>
  <si>
    <t>TIIE + 1.40</t>
  </si>
  <si>
    <t>H. Crédito 8</t>
  </si>
  <si>
    <t>TIIE + 2.00</t>
  </si>
  <si>
    <t>I. Crédito 9</t>
  </si>
  <si>
    <t>TIIE + 1.85</t>
  </si>
  <si>
    <t>J. Crédito 10</t>
  </si>
  <si>
    <t>TIIE + 2.50</t>
  </si>
  <si>
    <t>K. Crédito 11</t>
  </si>
  <si>
    <t>TIIE + 1.50</t>
  </si>
  <si>
    <t>L. Crédito 12</t>
  </si>
  <si>
    <t>M. Crédito 13</t>
  </si>
  <si>
    <t>TIIE + 180PB</t>
  </si>
  <si>
    <t>N. Crédito 14</t>
  </si>
  <si>
    <t>Ñ. Crédito 15</t>
  </si>
  <si>
    <t>O. Crédito 16</t>
  </si>
  <si>
    <t>P. Crédito 17</t>
  </si>
  <si>
    <t>Q. Crédito 18</t>
  </si>
  <si>
    <t>R. Crédito 19</t>
  </si>
  <si>
    <t>PODER EJECUTIVO DEL ESTADO DE NAYARIT</t>
  </si>
  <si>
    <t>Informe Analítico de Obligaciones Diferentes de Financiamientos – LDF</t>
  </si>
  <si>
    <t>Del 01 de enero al 30 de septiembre de 2020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</si>
  <si>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</si>
  <si>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</si>
  <si>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</si>
  <si>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</si>
  <si>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</si>
  <si>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</si>
  <si>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</si>
  <si>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</si>
  <si>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</si>
  <si>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2020</t>
  </si>
  <si>
    <t>Monto pagado de la inversión actualizado al 30 de septiembre de 2020</t>
  </si>
  <si>
    <t>Saldo pendiente por pagar de la inversión al 30 de septiembre de 2020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</si>
  <si>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</si>
  <si>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</si>
  <si>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</si>
  <si>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</si>
  <si>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</si>
  <si>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</si>
  <si>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</si>
  <si>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</si>
  <si>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</si>
  <si>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</si>
  <si>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</si>
  <si>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</si>
  <si>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</si>
  <si>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</si>
  <si>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</si>
  <si>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</si>
  <si>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</si>
  <si>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</si>
  <si>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</si>
  <si>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</si>
  <si>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</si>
  <si>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</si>
  <si>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septiembre del 2020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</si>
  <si>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</si>
  <si>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</si>
  <si>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</si>
  <si>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</si>
  <si>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</si>
  <si>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</si>
  <si>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</si>
  <si>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</si>
  <si>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</si>
  <si>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</si>
  <si>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</si>
  <si>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</si>
  <si>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</si>
  <si>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</si>
  <si>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</si>
  <si>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</si>
  <si>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</si>
  <si>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</si>
  <si>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</si>
  <si>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</si>
  <si>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</si>
  <si>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</si>
  <si>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</si>
  <si>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</si>
  <si>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</si>
  <si>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</si>
  <si>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</si>
  <si>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</si>
  <si>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</si>
  <si>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</si>
  <si>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</si>
  <si>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</si>
  <si>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</si>
  <si>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</si>
  <si>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</si>
  <si>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</si>
  <si>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</si>
  <si>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septiembre del 2020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</si>
  <si>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</si>
  <si>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</si>
  <si>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</si>
  <si>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</si>
  <si>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</si>
  <si>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</si>
  <si>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</si>
  <si>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</si>
  <si>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</si>
  <si>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</si>
  <si>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</si>
  <si>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</si>
  <si>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</si>
  <si>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</si>
  <si>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</si>
  <si>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</si>
  <si>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</si>
  <si>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</si>
  <si>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</si>
  <si>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</si>
  <si>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</si>
  <si>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</si>
  <si>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</si>
  <si>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</si>
  <si>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</si>
  <si>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</si>
  <si>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</si>
  <si>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</si>
  <si>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</si>
  <si>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</si>
  <si>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</si>
  <si>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</si>
  <si>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</si>
  <si>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</si>
  <si>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</si>
  <si>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</si>
  <si>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</si>
  <si>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</si>
  <si>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</si>
  <si>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</si>
  <si>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</si>
  <si>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</si>
  <si>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</si>
  <si>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</si>
  <si>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</si>
  <si>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</si>
  <si>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</si>
  <si>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</si>
  <si>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</si>
  <si>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</si>
  <si>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</si>
  <si>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</si>
  <si>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</si>
  <si>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</si>
  <si>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</si>
  <si>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</si>
  <si>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</si>
  <si>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</si>
  <si>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</si>
  <si>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</si>
  <si>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</si>
  <si>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</si>
  <si>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</si>
  <si>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</si>
  <si>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</si>
  <si>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</si>
  <si>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</si>
  <si>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</si>
  <si>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</si>
  <si>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30 de septiembre del 2020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</si>
  <si>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</si>
  <si>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</si>
  <si>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</si>
  <si>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</si>
  <si>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</si>
  <si>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</si>
  <si>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</si>
  <si>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</si>
  <si>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</si>
  <si>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</si>
  <si>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</si>
  <si>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</si>
  <si>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</si>
  <si>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</si>
  <si>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</si>
  <si>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</si>
  <si>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</si>
  <si>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</si>
  <si>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</si>
  <si>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</si>
  <si>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</si>
  <si>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</si>
  <si>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</si>
  <si>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</si>
  <si>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</si>
  <si>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</si>
  <si>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</si>
  <si>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</si>
  <si>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</si>
  <si>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</si>
  <si>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</si>
  <si>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</si>
  <si>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</si>
  <si>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</si>
  <si>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</si>
  <si>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</si>
  <si>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</si>
  <si>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</si>
  <si>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</si>
  <si>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</si>
  <si>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</si>
  <si>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</si>
  <si>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</si>
  <si>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</si>
  <si>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</si>
  <si>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</si>
  <si>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</si>
  <si>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</si>
  <si>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</si>
  <si>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</si>
  <si>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</si>
  <si>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</si>
  <si>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</si>
  <si>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</si>
  <si>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</si>
  <si>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</si>
  <si>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</si>
  <si>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</si>
  <si>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</si>
  <si>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</si>
  <si>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</si>
  <si>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</si>
  <si>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</si>
  <si>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</si>
  <si>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</si>
  <si>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</si>
  <si>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</si>
  <si>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</si>
  <si>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</si>
  <si>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</si>
  <si>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</si>
  <si>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</si>
  <si>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</si>
  <si>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</si>
  <si>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</si>
  <si>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</si>
  <si>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</si>
  <si>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</si>
  <si>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</si>
  <si>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</si>
  <si>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septiembre del 2020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</si>
  <si>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</si>
  <si>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</si>
  <si>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</si>
  <si>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</si>
  <si>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</si>
  <si>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</si>
  <si>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</si>
  <si>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</si>
  <si>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</si>
  <si>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</si>
  <si>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</si>
  <si>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</si>
  <si>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</si>
  <si>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</si>
  <si>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</si>
  <si>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</si>
  <si>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</si>
  <si>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</si>
  <si>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</si>
  <si>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</si>
  <si>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</si>
  <si>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</si>
  <si>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</si>
  <si>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</si>
  <si>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</si>
  <si>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</si>
  <si>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</si>
  <si>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</si>
  <si>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</si>
  <si>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</si>
  <si>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</si>
  <si>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</si>
  <si>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</si>
  <si>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</si>
  <si>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</si>
  <si>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</si>
  <si>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</si>
  <si>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</si>
  <si>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</si>
  <si>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</si>
  <si>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septiembre del 2020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</si>
  <si>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</si>
  <si>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</si>
  <si>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</si>
  <si>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</si>
  <si>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</si>
  <si>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</si>
  <si>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</si>
  <si>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</si>
  <si>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</si>
  <si>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</si>
  <si>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</si>
  <si>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</si>
  <si>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</si>
  <si>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</si>
  <si>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</si>
  <si>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</si>
  <si>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</si>
  <si>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</si>
  <si>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</si>
  <si>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</si>
  <si>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</si>
  <si>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</si>
  <si>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</si>
  <si>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</si>
  <si>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</si>
  <si>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</si>
  <si>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</si>
  <si>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</si>
  <si>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</si>
  <si>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</si>
  <si>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</si>
  <si>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</si>
  <si>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</si>
  <si>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</si>
  <si>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septiembre del 2020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</si>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</sst>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#,##0_ ;[Red]\-#,##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6.5"/>
      <color indexed="8"/>
      <name val="Arial Narrow"/>
      <family val="2"/>
    </font>
    <font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3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3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0" fillId="34" borderId="18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0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25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4" fontId="25" fillId="35" borderId="13" xfId="0" applyNumberFormat="1" applyFont="1" applyFill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26" fillId="0" borderId="13" xfId="0" applyNumberFormat="1" applyFont="1" applyBorder="1" applyAlignment="1">
      <alignment horizontal="right" vertical="top"/>
    </xf>
    <xf numFmtId="4" fontId="26" fillId="35" borderId="13" xfId="0" applyNumberFormat="1" applyFont="1" applyFill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27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4" fontId="25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4" fontId="26" fillId="0" borderId="14" xfId="0" applyNumberFormat="1" applyFont="1" applyBorder="1" applyAlignment="1">
      <alignment horizontal="right" vertical="top"/>
    </xf>
    <xf numFmtId="4" fontId="26" fillId="35" borderId="14" xfId="0" applyNumberFormat="1" applyFont="1" applyFill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top" wrapText="1" readingOrder="1"/>
    </xf>
    <xf numFmtId="4" fontId="25" fillId="33" borderId="18" xfId="0" applyNumberFormat="1" applyFont="1" applyFill="1" applyBorder="1" applyAlignment="1">
      <alignment horizontal="center" vertical="center"/>
    </xf>
    <xf numFmtId="4" fontId="25" fillId="33" borderId="15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 wrapText="1"/>
    </xf>
    <xf numFmtId="4" fontId="25" fillId="33" borderId="18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/>
    </xf>
    <xf numFmtId="4" fontId="25" fillId="33" borderId="13" xfId="0" applyNumberFormat="1" applyFont="1" applyFill="1" applyBorder="1" applyAlignment="1">
      <alignment horizontal="center" vertical="center"/>
    </xf>
    <xf numFmtId="4" fontId="25" fillId="33" borderId="16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25" fillId="33" borderId="17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0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29" fillId="0" borderId="13" xfId="0" applyFont="1" applyBorder="1" applyAlignment="1">
      <alignment vertical="top" wrapText="1" readingOrder="1"/>
    </xf>
    <xf numFmtId="164" fontId="4" fillId="0" borderId="16" xfId="0" applyNumberFormat="1" applyFont="1" applyBorder="1" applyAlignment="1">
      <alignment vertical="top" wrapText="1" readingOrder="1"/>
    </xf>
    <xf numFmtId="0" fontId="29" fillId="0" borderId="16" xfId="0" applyFont="1" applyBorder="1" applyAlignment="1">
      <alignment vertical="top" wrapText="1" readingOrder="1"/>
    </xf>
    <xf numFmtId="0" fontId="29" fillId="0" borderId="12" xfId="0" applyFont="1" applyBorder="1" applyAlignment="1">
      <alignment vertical="top" wrapText="1" readingOrder="1"/>
    </xf>
    <xf numFmtId="164" fontId="4" fillId="0" borderId="13" xfId="0" applyNumberFormat="1" applyFont="1" applyBorder="1" applyAlignment="1">
      <alignment vertical="top" wrapText="1" readingOrder="1"/>
    </xf>
    <xf numFmtId="0" fontId="29" fillId="0" borderId="12" xfId="0" applyFont="1" applyBorder="1" applyAlignment="1">
      <alignment vertical="top"/>
    </xf>
    <xf numFmtId="164" fontId="29" fillId="0" borderId="16" xfId="47" applyNumberFormat="1" applyFont="1" applyBorder="1" applyAlignment="1">
      <alignment vertical="top"/>
    </xf>
    <xf numFmtId="0" fontId="29" fillId="0" borderId="16" xfId="0" applyFont="1" applyBorder="1" applyAlignment="1">
      <alignment horizontal="center" vertical="top" wrapText="1" readingOrder="1"/>
    </xf>
    <xf numFmtId="164" fontId="29" fillId="0" borderId="13" xfId="47" applyNumberFormat="1" applyFont="1" applyBorder="1" applyAlignment="1">
      <alignment vertical="top"/>
    </xf>
    <xf numFmtId="10" fontId="53" fillId="0" borderId="13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vertical="top" wrapText="1" readingOrder="1"/>
    </xf>
    <xf numFmtId="0" fontId="29" fillId="0" borderId="14" xfId="0" applyFont="1" applyBorder="1" applyAlignment="1">
      <alignment vertical="top" wrapText="1" readingOrder="1"/>
    </xf>
    <xf numFmtId="0" fontId="29" fillId="0" borderId="17" xfId="0" applyFont="1" applyBorder="1" applyAlignment="1">
      <alignment vertical="top" wrapText="1" readingOrder="1"/>
    </xf>
    <xf numFmtId="0" fontId="54" fillId="34" borderId="18" xfId="52" applyFont="1" applyFill="1" applyBorder="1" applyAlignment="1">
      <alignment horizontal="center" vertical="center"/>
      <protection/>
    </xf>
    <xf numFmtId="0" fontId="54" fillId="34" borderId="19" xfId="52" applyFont="1" applyFill="1" applyBorder="1" applyAlignment="1">
      <alignment horizontal="center" vertical="center"/>
      <protection/>
    </xf>
    <xf numFmtId="0" fontId="54" fillId="34" borderId="15" xfId="52" applyFont="1" applyFill="1" applyBorder="1" applyAlignment="1">
      <alignment horizontal="center" vertical="center"/>
      <protection/>
    </xf>
    <xf numFmtId="0" fontId="55" fillId="0" borderId="0" xfId="52" applyFont="1">
      <alignment/>
      <protection/>
    </xf>
    <xf numFmtId="0" fontId="54" fillId="34" borderId="12" xfId="52" applyFont="1" applyFill="1" applyBorder="1" applyAlignment="1">
      <alignment horizontal="center" vertical="center" wrapText="1"/>
      <protection/>
    </xf>
    <xf numFmtId="0" fontId="54" fillId="34" borderId="0" xfId="52" applyFont="1" applyFill="1" applyBorder="1" applyAlignment="1">
      <alignment horizontal="center" vertical="center" wrapText="1"/>
      <protection/>
    </xf>
    <xf numFmtId="0" fontId="54" fillId="34" borderId="13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 vertical="center" wrapText="1"/>
      <protection/>
    </xf>
    <xf numFmtId="0" fontId="54" fillId="34" borderId="11" xfId="52" applyFont="1" applyFill="1" applyBorder="1" applyAlignment="1">
      <alignment horizontal="center" vertical="center" wrapText="1"/>
      <protection/>
    </xf>
    <xf numFmtId="0" fontId="54" fillId="34" borderId="14" xfId="52" applyFont="1" applyFill="1" applyBorder="1" applyAlignment="1">
      <alignment horizontal="center" vertical="center" wrapText="1"/>
      <protection/>
    </xf>
    <xf numFmtId="0" fontId="56" fillId="34" borderId="18" xfId="52" applyFont="1" applyFill="1" applyBorder="1" applyAlignment="1">
      <alignment horizontal="center" vertical="center" wrapText="1"/>
      <protection/>
    </xf>
    <xf numFmtId="0" fontId="56" fillId="34" borderId="20" xfId="52" applyFont="1" applyFill="1" applyBorder="1" applyAlignment="1">
      <alignment horizontal="center" vertical="center" wrapText="1"/>
      <protection/>
    </xf>
    <xf numFmtId="0" fontId="56" fillId="34" borderId="15" xfId="52" applyFont="1" applyFill="1" applyBorder="1" applyAlignment="1">
      <alignment horizontal="center" vertical="center" wrapText="1"/>
      <protection/>
    </xf>
    <xf numFmtId="0" fontId="56" fillId="34" borderId="10" xfId="52" applyFont="1" applyFill="1" applyBorder="1" applyAlignment="1">
      <alignment horizontal="center" vertical="center"/>
      <protection/>
    </xf>
    <xf numFmtId="0" fontId="56" fillId="34" borderId="17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4" fillId="0" borderId="12" xfId="52" applyFont="1" applyBorder="1" applyAlignment="1">
      <alignment horizontal="justify" vertical="center" wrapText="1"/>
      <protection/>
    </xf>
    <xf numFmtId="0" fontId="57" fillId="0" borderId="16" xfId="52" applyFont="1" applyBorder="1" applyAlignment="1">
      <alignment horizontal="justify" vertical="center" wrapText="1"/>
      <protection/>
    </xf>
    <xf numFmtId="0" fontId="57" fillId="0" borderId="13" xfId="52" applyFont="1" applyBorder="1" applyAlignment="1">
      <alignment horizontal="justify" vertical="center" wrapText="1"/>
      <protection/>
    </xf>
    <xf numFmtId="0" fontId="56" fillId="0" borderId="12" xfId="52" applyFont="1" applyBorder="1" applyAlignment="1">
      <alignment horizontal="left" vertical="center" wrapText="1"/>
      <protection/>
    </xf>
    <xf numFmtId="165" fontId="56" fillId="0" borderId="16" xfId="52" applyNumberFormat="1" applyFont="1" applyBorder="1" applyAlignment="1">
      <alignment horizontal="right" vertical="center" wrapText="1"/>
      <protection/>
    </xf>
    <xf numFmtId="165" fontId="56" fillId="0" borderId="13" xfId="52" applyNumberFormat="1" applyFont="1" applyBorder="1" applyAlignment="1">
      <alignment horizontal="right" vertical="center" wrapText="1"/>
      <protection/>
    </xf>
    <xf numFmtId="0" fontId="58" fillId="0" borderId="12" xfId="52" applyFont="1" applyBorder="1" applyAlignment="1">
      <alignment horizontal="left" vertical="center" wrapText="1" indent="1"/>
      <protection/>
    </xf>
    <xf numFmtId="165" fontId="58" fillId="0" borderId="16" xfId="52" applyNumberFormat="1" applyFont="1" applyBorder="1" applyAlignment="1">
      <alignment horizontal="right" vertical="center" wrapText="1"/>
      <protection/>
    </xf>
    <xf numFmtId="165" fontId="58" fillId="0" borderId="13" xfId="52" applyNumberFormat="1" applyFont="1" applyBorder="1" applyAlignment="1">
      <alignment horizontal="right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6" fontId="55" fillId="0" borderId="16" xfId="52" applyNumberFormat="1" applyFont="1" applyBorder="1" applyAlignment="1">
      <alignment horizontal="right" vertical="center" wrapText="1"/>
      <protection/>
    </xf>
    <xf numFmtId="166" fontId="55" fillId="0" borderId="13" xfId="52" applyNumberFormat="1" applyFont="1" applyBorder="1" applyAlignment="1">
      <alignment horizontal="right" vertical="center" wrapText="1"/>
      <protection/>
    </xf>
    <xf numFmtId="0" fontId="55" fillId="0" borderId="10" xfId="52" applyFont="1" applyBorder="1" applyAlignment="1">
      <alignment horizontal="justify" vertical="center" wrapText="1"/>
      <protection/>
    </xf>
    <xf numFmtId="166" fontId="54" fillId="0" borderId="17" xfId="52" applyNumberFormat="1" applyFont="1" applyBorder="1" applyAlignment="1">
      <alignment horizontal="justify" vertical="center" wrapText="1"/>
      <protection/>
    </xf>
    <xf numFmtId="166" fontId="54" fillId="0" borderId="14" xfId="52" applyNumberFormat="1" applyFont="1" applyBorder="1" applyAlignment="1">
      <alignment horizontal="justify" vertical="center" wrapText="1"/>
      <protection/>
    </xf>
    <xf numFmtId="0" fontId="55" fillId="0" borderId="0" xfId="52" applyFont="1" applyAlignment="1">
      <alignment horizontal="center"/>
      <protection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4" fillId="34" borderId="15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4" fontId="35" fillId="0" borderId="16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35" fillId="0" borderId="12" xfId="0" applyNumberFormat="1" applyFont="1" applyBorder="1" applyAlignment="1">
      <alignment horizontal="right" vertical="top"/>
    </xf>
    <xf numFmtId="4" fontId="25" fillId="0" borderId="0" xfId="0" applyNumberFormat="1" applyFont="1" applyBorder="1" applyAlignment="1">
      <alignment horizontal="right" vertical="top"/>
    </xf>
    <xf numFmtId="4" fontId="25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4" fontId="26" fillId="0" borderId="0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0039062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29" t="s">
        <v>120</v>
      </c>
      <c r="B1" s="30"/>
      <c r="C1" s="30"/>
      <c r="D1" s="30"/>
      <c r="E1" s="30"/>
      <c r="F1" s="30"/>
      <c r="G1" s="30"/>
      <c r="H1" s="30"/>
      <c r="I1" s="31"/>
    </row>
    <row r="2" spans="1:9" ht="10.5" customHeight="1">
      <c r="A2" s="32"/>
      <c r="B2" s="33"/>
      <c r="C2" s="33"/>
      <c r="D2" s="33"/>
      <c r="E2" s="33"/>
      <c r="F2" s="33"/>
      <c r="G2" s="33"/>
      <c r="H2" s="33"/>
      <c r="I2" s="34"/>
    </row>
    <row r="3" spans="1:9" ht="10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8" customHeight="1">
      <c r="A4" s="35"/>
      <c r="B4" s="36"/>
      <c r="C4" s="36"/>
      <c r="D4" s="36"/>
      <c r="E4" s="36"/>
      <c r="F4" s="36"/>
      <c r="G4" s="36"/>
      <c r="H4" s="36"/>
      <c r="I4" s="37"/>
    </row>
    <row r="5" spans="1:9" ht="9" customHeight="1">
      <c r="A5" s="45" t="s">
        <v>0</v>
      </c>
      <c r="B5" s="46"/>
      <c r="C5" s="43" t="s">
        <v>121</v>
      </c>
      <c r="D5" s="43" t="s">
        <v>118</v>
      </c>
      <c r="E5" s="45" t="s">
        <v>0</v>
      </c>
      <c r="F5" s="49"/>
      <c r="G5" s="46"/>
      <c r="H5" s="27" t="s">
        <v>122</v>
      </c>
      <c r="I5" s="27" t="s">
        <v>119</v>
      </c>
    </row>
    <row r="6" spans="1:9" ht="9" customHeight="1">
      <c r="A6" s="47"/>
      <c r="B6" s="48"/>
      <c r="C6" s="44"/>
      <c r="D6" s="44"/>
      <c r="E6" s="47"/>
      <c r="F6" s="50"/>
      <c r="G6" s="48"/>
      <c r="H6" s="28"/>
      <c r="I6" s="28"/>
    </row>
    <row r="7" spans="1:9" ht="6" customHeight="1">
      <c r="A7" s="38" t="s">
        <v>1</v>
      </c>
      <c r="B7" s="39"/>
      <c r="C7" s="6"/>
      <c r="D7" s="9"/>
      <c r="E7" s="42" t="s">
        <v>2</v>
      </c>
      <c r="F7" s="42"/>
      <c r="G7" s="41"/>
      <c r="H7" s="15"/>
      <c r="I7" s="15"/>
    </row>
    <row r="8" spans="1:9" ht="6.75" customHeight="1">
      <c r="A8" s="40"/>
      <c r="B8" s="41"/>
      <c r="C8" s="4"/>
      <c r="D8" s="10"/>
      <c r="E8" s="42"/>
      <c r="F8" s="42"/>
      <c r="G8" s="41"/>
      <c r="H8" s="4"/>
      <c r="I8" s="4"/>
    </row>
    <row r="9" spans="1:9" ht="6.75" customHeight="1">
      <c r="A9" s="40" t="s">
        <v>3</v>
      </c>
      <c r="B9" s="41"/>
      <c r="C9" s="4"/>
      <c r="D9" s="10"/>
      <c r="E9" s="42" t="s">
        <v>4</v>
      </c>
      <c r="F9" s="42"/>
      <c r="G9" s="41"/>
      <c r="H9" s="4"/>
      <c r="I9" s="4"/>
    </row>
    <row r="10" spans="1:9" s="19" customFormat="1" ht="6.75" customHeight="1">
      <c r="A10" s="51" t="s">
        <v>5</v>
      </c>
      <c r="B10" s="52"/>
      <c r="C10" s="18">
        <f>SUM(C11:C17)</f>
        <v>519183440.20000005</v>
      </c>
      <c r="D10" s="18">
        <f>SUM(D11:D17)</f>
        <v>83419426.92</v>
      </c>
      <c r="E10" s="53" t="s">
        <v>6</v>
      </c>
      <c r="F10" s="53"/>
      <c r="G10" s="52"/>
      <c r="H10" s="18">
        <f>SUM(H11:H20)</f>
        <v>2315462796.05</v>
      </c>
      <c r="I10" s="18">
        <f>SUM(I11:I20)</f>
        <v>1474564734.0100002</v>
      </c>
    </row>
    <row r="11" spans="1:9" ht="6.75" customHeight="1">
      <c r="A11" s="54" t="s">
        <v>7</v>
      </c>
      <c r="B11" s="55"/>
      <c r="C11" s="8">
        <v>3513441.13</v>
      </c>
      <c r="D11" s="12">
        <v>621354.97</v>
      </c>
      <c r="E11" s="14"/>
      <c r="F11" s="56" t="s">
        <v>8</v>
      </c>
      <c r="G11" s="57"/>
      <c r="H11" s="8">
        <v>123223691.37</v>
      </c>
      <c r="I11" s="8">
        <v>17707388.95</v>
      </c>
    </row>
    <row r="12" spans="1:9" ht="6.75" customHeight="1">
      <c r="A12" s="54" t="s">
        <v>9</v>
      </c>
      <c r="B12" s="55"/>
      <c r="C12" s="8">
        <v>513499979.91</v>
      </c>
      <c r="D12" s="12">
        <v>80563611.12</v>
      </c>
      <c r="E12" s="14"/>
      <c r="F12" s="56" t="s">
        <v>10</v>
      </c>
      <c r="G12" s="57"/>
      <c r="H12" s="8">
        <v>323642763.46</v>
      </c>
      <c r="I12" s="8">
        <v>501304742.96</v>
      </c>
    </row>
    <row r="13" spans="1:9" ht="6.75" customHeight="1">
      <c r="A13" s="54" t="s">
        <v>11</v>
      </c>
      <c r="B13" s="55"/>
      <c r="C13" s="8">
        <v>0</v>
      </c>
      <c r="D13" s="12">
        <v>0</v>
      </c>
      <c r="E13" s="14"/>
      <c r="F13" s="56" t="s">
        <v>12</v>
      </c>
      <c r="G13" s="57"/>
      <c r="H13" s="8">
        <v>50873496.88</v>
      </c>
      <c r="I13" s="8">
        <v>23305914.37</v>
      </c>
    </row>
    <row r="14" spans="1:9" ht="6.75" customHeight="1">
      <c r="A14" s="54" t="s">
        <v>13</v>
      </c>
      <c r="B14" s="55"/>
      <c r="C14" s="8">
        <v>859218.6</v>
      </c>
      <c r="D14" s="12">
        <v>843504.37</v>
      </c>
      <c r="E14" s="14"/>
      <c r="F14" s="56" t="s">
        <v>14</v>
      </c>
      <c r="G14" s="57"/>
      <c r="H14" s="8">
        <v>21602842.3</v>
      </c>
      <c r="I14" s="8">
        <v>9101516.13</v>
      </c>
    </row>
    <row r="15" spans="1:9" ht="6.75" customHeight="1">
      <c r="A15" s="54" t="s">
        <v>15</v>
      </c>
      <c r="B15" s="55"/>
      <c r="C15" s="8">
        <v>0</v>
      </c>
      <c r="D15" s="12">
        <v>0</v>
      </c>
      <c r="E15" s="14"/>
      <c r="F15" s="56" t="s">
        <v>16</v>
      </c>
      <c r="G15" s="57"/>
      <c r="H15" s="8">
        <v>634031112.47</v>
      </c>
      <c r="I15" s="8">
        <v>442534342.04</v>
      </c>
    </row>
    <row r="16" spans="1:9" ht="6.75" customHeight="1">
      <c r="A16" s="54" t="s">
        <v>17</v>
      </c>
      <c r="B16" s="55"/>
      <c r="C16" s="8">
        <v>0</v>
      </c>
      <c r="D16" s="12">
        <v>0</v>
      </c>
      <c r="E16" s="14"/>
      <c r="F16" s="58" t="s">
        <v>18</v>
      </c>
      <c r="G16" s="59"/>
      <c r="H16" s="25">
        <v>0</v>
      </c>
      <c r="I16" s="25">
        <v>0</v>
      </c>
    </row>
    <row r="17" spans="1:9" ht="6.75" customHeight="1">
      <c r="A17" s="54" t="s">
        <v>19</v>
      </c>
      <c r="B17" s="55"/>
      <c r="C17" s="8">
        <v>1310800.56</v>
      </c>
      <c r="D17" s="12">
        <v>1390956.46</v>
      </c>
      <c r="E17" s="14"/>
      <c r="F17" s="58"/>
      <c r="G17" s="59"/>
      <c r="H17" s="25"/>
      <c r="I17" s="25"/>
    </row>
    <row r="18" spans="1:9" ht="6.75" customHeight="1">
      <c r="A18" s="51" t="s">
        <v>20</v>
      </c>
      <c r="B18" s="52"/>
      <c r="C18" s="18">
        <f>SUM(C19:C25)</f>
        <v>722457141.04</v>
      </c>
      <c r="D18" s="18">
        <f>SUM(D19:D25)</f>
        <v>670123134.6300001</v>
      </c>
      <c r="E18" s="14"/>
      <c r="F18" s="56" t="s">
        <v>21</v>
      </c>
      <c r="G18" s="57"/>
      <c r="H18" s="8">
        <v>370279749.44</v>
      </c>
      <c r="I18" s="8">
        <v>117391679.55</v>
      </c>
    </row>
    <row r="19" spans="1:9" ht="6.75" customHeight="1">
      <c r="A19" s="54" t="s">
        <v>22</v>
      </c>
      <c r="B19" s="55"/>
      <c r="C19" s="8">
        <v>0</v>
      </c>
      <c r="D19" s="12">
        <v>0</v>
      </c>
      <c r="E19" s="14"/>
      <c r="F19" s="56" t="s">
        <v>23</v>
      </c>
      <c r="G19" s="57"/>
      <c r="H19" s="8">
        <v>2834719.5</v>
      </c>
      <c r="I19" s="8">
        <v>2485844.39</v>
      </c>
    </row>
    <row r="20" spans="1:9" ht="6.75" customHeight="1">
      <c r="A20" s="54" t="s">
        <v>24</v>
      </c>
      <c r="B20" s="55"/>
      <c r="C20" s="8">
        <v>1117928.92</v>
      </c>
      <c r="D20" s="12">
        <v>3303316.73</v>
      </c>
      <c r="E20" s="14"/>
      <c r="F20" s="56" t="s">
        <v>25</v>
      </c>
      <c r="G20" s="57"/>
      <c r="H20" s="8">
        <v>788974420.63</v>
      </c>
      <c r="I20" s="8">
        <v>360733305.62</v>
      </c>
    </row>
    <row r="21" spans="1:9" ht="6.75" customHeight="1">
      <c r="A21" s="54" t="s">
        <v>26</v>
      </c>
      <c r="B21" s="55"/>
      <c r="C21" s="8">
        <v>515066134.31</v>
      </c>
      <c r="D21" s="12">
        <v>446368551.41</v>
      </c>
      <c r="E21" s="53" t="s">
        <v>27</v>
      </c>
      <c r="F21" s="53"/>
      <c r="G21" s="52"/>
      <c r="H21" s="18">
        <f>SUM(H22:H24)</f>
        <v>877753724.06</v>
      </c>
      <c r="I21" s="18">
        <v>1295833398.42</v>
      </c>
    </row>
    <row r="22" spans="1:9" ht="6.75" customHeight="1">
      <c r="A22" s="54" t="s">
        <v>28</v>
      </c>
      <c r="B22" s="55"/>
      <c r="C22" s="8">
        <v>0</v>
      </c>
      <c r="D22" s="12">
        <v>0</v>
      </c>
      <c r="E22" s="14"/>
      <c r="F22" s="56" t="s">
        <v>29</v>
      </c>
      <c r="G22" s="57"/>
      <c r="H22" s="8">
        <v>877753724.06</v>
      </c>
      <c r="I22" s="8">
        <v>1295833398.42</v>
      </c>
    </row>
    <row r="23" spans="1:9" ht="6.75" customHeight="1">
      <c r="A23" s="54" t="s">
        <v>30</v>
      </c>
      <c r="B23" s="55"/>
      <c r="C23" s="8">
        <v>0</v>
      </c>
      <c r="D23" s="12">
        <v>0</v>
      </c>
      <c r="E23" s="14"/>
      <c r="F23" s="56" t="s">
        <v>31</v>
      </c>
      <c r="G23" s="57"/>
      <c r="H23" s="8">
        <v>0</v>
      </c>
      <c r="I23" s="8">
        <v>0</v>
      </c>
    </row>
    <row r="24" spans="1:9" ht="6.75" customHeight="1">
      <c r="A24" s="54" t="s">
        <v>32</v>
      </c>
      <c r="B24" s="55"/>
      <c r="C24" s="8">
        <v>0</v>
      </c>
      <c r="D24" s="12">
        <v>0</v>
      </c>
      <c r="E24" s="14"/>
      <c r="F24" s="56" t="s">
        <v>33</v>
      </c>
      <c r="G24" s="57"/>
      <c r="H24" s="8">
        <v>0</v>
      </c>
      <c r="I24" s="8">
        <v>0</v>
      </c>
    </row>
    <row r="25" spans="1:9" ht="6.75" customHeight="1">
      <c r="A25" s="54" t="s">
        <v>34</v>
      </c>
      <c r="B25" s="55"/>
      <c r="C25" s="8">
        <v>206273077.81</v>
      </c>
      <c r="D25" s="12">
        <v>220451266.49</v>
      </c>
      <c r="E25" s="53" t="s">
        <v>35</v>
      </c>
      <c r="F25" s="53"/>
      <c r="G25" s="52"/>
      <c r="H25" s="18">
        <f>SUM(H26:H27)</f>
        <v>11154270.28</v>
      </c>
      <c r="I25" s="18">
        <f>SUM(I26:I27)</f>
        <v>0</v>
      </c>
    </row>
    <row r="26" spans="1:9" ht="6.75" customHeight="1">
      <c r="A26" s="51" t="s">
        <v>36</v>
      </c>
      <c r="B26" s="52"/>
      <c r="C26" s="18">
        <f>SUM(C27:C33)</f>
        <v>67568833.39999999</v>
      </c>
      <c r="D26" s="18">
        <f>SUM(D27:D33)</f>
        <v>136511298.28</v>
      </c>
      <c r="E26" s="14"/>
      <c r="F26" s="56" t="s">
        <v>37</v>
      </c>
      <c r="G26" s="57"/>
      <c r="H26" s="8">
        <v>11154270.28</v>
      </c>
      <c r="I26" s="8">
        <v>0</v>
      </c>
    </row>
    <row r="27" spans="1:9" ht="6.75" customHeight="1">
      <c r="A27" s="54" t="s">
        <v>38</v>
      </c>
      <c r="B27" s="55"/>
      <c r="C27" s="25">
        <v>5554740.46</v>
      </c>
      <c r="D27" s="25">
        <v>8788198.16</v>
      </c>
      <c r="E27" s="14"/>
      <c r="F27" s="56" t="s">
        <v>39</v>
      </c>
      <c r="G27" s="57"/>
      <c r="H27" s="8">
        <v>0</v>
      </c>
      <c r="I27" s="8">
        <v>0</v>
      </c>
    </row>
    <row r="28" spans="1:9" ht="6.75" customHeight="1">
      <c r="A28" s="54"/>
      <c r="B28" s="55"/>
      <c r="C28" s="25"/>
      <c r="D28" s="25"/>
      <c r="E28" s="53" t="s">
        <v>40</v>
      </c>
      <c r="F28" s="53"/>
      <c r="G28" s="52"/>
      <c r="H28" s="18">
        <v>0</v>
      </c>
      <c r="I28" s="18">
        <v>0</v>
      </c>
    </row>
    <row r="29" spans="1:9" ht="6.75" customHeight="1">
      <c r="A29" s="54" t="s">
        <v>41</v>
      </c>
      <c r="B29" s="55"/>
      <c r="C29" s="26">
        <v>0</v>
      </c>
      <c r="D29" s="25">
        <v>0</v>
      </c>
      <c r="E29" s="53" t="s">
        <v>42</v>
      </c>
      <c r="F29" s="53"/>
      <c r="G29" s="52"/>
      <c r="H29" s="18">
        <f>SUM(H30:H32)</f>
        <v>0</v>
      </c>
      <c r="I29" s="18">
        <f>SUM(I30:I32)</f>
        <v>0</v>
      </c>
    </row>
    <row r="30" spans="1:9" ht="7.5" customHeight="1">
      <c r="A30" s="54"/>
      <c r="B30" s="55"/>
      <c r="C30" s="26"/>
      <c r="D30" s="25"/>
      <c r="E30" s="14"/>
      <c r="F30" s="56" t="s">
        <v>43</v>
      </c>
      <c r="G30" s="57"/>
      <c r="H30" s="8">
        <v>0</v>
      </c>
      <c r="I30" s="8">
        <v>0</v>
      </c>
    </row>
    <row r="31" spans="1:9" ht="6.75" customHeight="1">
      <c r="A31" s="54" t="s">
        <v>44</v>
      </c>
      <c r="B31" s="55"/>
      <c r="C31" s="8">
        <v>0</v>
      </c>
      <c r="D31" s="12">
        <v>0</v>
      </c>
      <c r="E31" s="14"/>
      <c r="F31" s="56" t="s">
        <v>45</v>
      </c>
      <c r="G31" s="57"/>
      <c r="H31" s="8">
        <v>0</v>
      </c>
      <c r="I31" s="8">
        <v>0</v>
      </c>
    </row>
    <row r="32" spans="1:9" ht="6.75" customHeight="1">
      <c r="A32" s="54" t="s">
        <v>46</v>
      </c>
      <c r="B32" s="55"/>
      <c r="C32" s="8">
        <v>62014092.94</v>
      </c>
      <c r="D32" s="12">
        <v>127723100.12</v>
      </c>
      <c r="E32" s="14"/>
      <c r="F32" s="56" t="s">
        <v>47</v>
      </c>
      <c r="G32" s="57"/>
      <c r="H32" s="8">
        <v>0</v>
      </c>
      <c r="I32" s="8">
        <v>0</v>
      </c>
    </row>
    <row r="33" spans="1:9" ht="8.25" customHeight="1">
      <c r="A33" s="54" t="s">
        <v>48</v>
      </c>
      <c r="B33" s="55"/>
      <c r="C33" s="8">
        <v>0</v>
      </c>
      <c r="D33" s="12">
        <v>0</v>
      </c>
      <c r="E33" s="53" t="s">
        <v>49</v>
      </c>
      <c r="F33" s="53"/>
      <c r="G33" s="52"/>
      <c r="H33" s="18">
        <f>SUM(H35:H44)</f>
        <v>14224069.190000001</v>
      </c>
      <c r="I33" s="18">
        <f>SUM(I35:I44)</f>
        <v>13615747.8</v>
      </c>
    </row>
    <row r="34" spans="1:9" ht="8.25" customHeight="1">
      <c r="A34" s="51" t="s">
        <v>50</v>
      </c>
      <c r="B34" s="52"/>
      <c r="C34" s="18">
        <f>SUM(C35:C39)</f>
        <v>0</v>
      </c>
      <c r="D34" s="18">
        <f>SUM(D35:D39)</f>
        <v>0</v>
      </c>
      <c r="E34" s="53"/>
      <c r="F34" s="53"/>
      <c r="G34" s="52"/>
      <c r="H34" s="21"/>
      <c r="I34" s="21"/>
    </row>
    <row r="35" spans="1:9" ht="6.75" customHeight="1">
      <c r="A35" s="54" t="s">
        <v>51</v>
      </c>
      <c r="B35" s="55"/>
      <c r="C35" s="8">
        <v>0</v>
      </c>
      <c r="D35" s="12">
        <v>0</v>
      </c>
      <c r="E35" s="14"/>
      <c r="F35" s="56" t="s">
        <v>52</v>
      </c>
      <c r="G35" s="57"/>
      <c r="H35" s="8">
        <v>12470616.14</v>
      </c>
      <c r="I35" s="8">
        <v>11615747.8</v>
      </c>
    </row>
    <row r="36" spans="1:9" ht="6.75" customHeight="1">
      <c r="A36" s="54" t="s">
        <v>53</v>
      </c>
      <c r="B36" s="55"/>
      <c r="C36" s="8">
        <v>0</v>
      </c>
      <c r="D36" s="12">
        <v>0</v>
      </c>
      <c r="E36" s="14"/>
      <c r="F36" s="56" t="s">
        <v>54</v>
      </c>
      <c r="G36" s="57"/>
      <c r="H36" s="8">
        <v>0</v>
      </c>
      <c r="I36" s="8">
        <v>0</v>
      </c>
    </row>
    <row r="37" spans="1:9" ht="6.75" customHeight="1">
      <c r="A37" s="54" t="s">
        <v>55</v>
      </c>
      <c r="B37" s="55"/>
      <c r="C37" s="8">
        <v>0</v>
      </c>
      <c r="D37" s="12">
        <v>0</v>
      </c>
      <c r="E37" s="14"/>
      <c r="F37" s="56" t="s">
        <v>56</v>
      </c>
      <c r="G37" s="57"/>
      <c r="H37" s="8">
        <v>0</v>
      </c>
      <c r="I37" s="8">
        <v>0</v>
      </c>
    </row>
    <row r="38" spans="1:9" ht="6.75" customHeight="1">
      <c r="A38" s="54" t="s">
        <v>57</v>
      </c>
      <c r="B38" s="55"/>
      <c r="C38" s="8">
        <v>0</v>
      </c>
      <c r="D38" s="12">
        <v>0</v>
      </c>
      <c r="E38" s="14"/>
      <c r="F38" s="56" t="s">
        <v>58</v>
      </c>
      <c r="G38" s="57"/>
      <c r="H38" s="8">
        <v>1753453.05</v>
      </c>
      <c r="I38" s="8">
        <v>2000000</v>
      </c>
    </row>
    <row r="39" spans="1:9" ht="6.75" customHeight="1">
      <c r="A39" s="54" t="s">
        <v>59</v>
      </c>
      <c r="B39" s="55"/>
      <c r="C39" s="8">
        <v>0</v>
      </c>
      <c r="D39" s="12">
        <v>0</v>
      </c>
      <c r="E39" s="14"/>
      <c r="F39" s="56" t="s">
        <v>60</v>
      </c>
      <c r="G39" s="57"/>
      <c r="H39" s="8">
        <v>0</v>
      </c>
      <c r="I39" s="8">
        <v>0</v>
      </c>
    </row>
    <row r="40" spans="1:9" ht="6.75" customHeight="1">
      <c r="A40" s="51" t="s">
        <v>61</v>
      </c>
      <c r="B40" s="52"/>
      <c r="C40" s="18">
        <v>0</v>
      </c>
      <c r="D40" s="20">
        <v>0</v>
      </c>
      <c r="E40" s="14"/>
      <c r="F40" s="56" t="s">
        <v>62</v>
      </c>
      <c r="G40" s="57"/>
      <c r="H40" s="8">
        <v>0</v>
      </c>
      <c r="I40" s="8">
        <v>0</v>
      </c>
    </row>
    <row r="41" spans="1:9" ht="6.75" customHeight="1">
      <c r="A41" s="51" t="s">
        <v>63</v>
      </c>
      <c r="B41" s="52"/>
      <c r="C41" s="18">
        <v>0</v>
      </c>
      <c r="D41" s="20">
        <v>0</v>
      </c>
      <c r="E41" s="53" t="s">
        <v>64</v>
      </c>
      <c r="F41" s="53"/>
      <c r="G41" s="52"/>
      <c r="H41" s="18">
        <f>SUM(H42:H44)</f>
        <v>0</v>
      </c>
      <c r="I41" s="18">
        <f>SUM(I42:I44)</f>
        <v>0</v>
      </c>
    </row>
    <row r="42" spans="1:9" ht="6.75" customHeight="1">
      <c r="A42" s="54" t="s">
        <v>65</v>
      </c>
      <c r="B42" s="55"/>
      <c r="C42" s="25">
        <v>0</v>
      </c>
      <c r="D42" s="25">
        <v>0</v>
      </c>
      <c r="E42" s="14"/>
      <c r="F42" s="56" t="s">
        <v>66</v>
      </c>
      <c r="G42" s="57"/>
      <c r="H42" s="8">
        <v>0</v>
      </c>
      <c r="I42" s="8">
        <v>0</v>
      </c>
    </row>
    <row r="43" spans="1:9" ht="8.25" customHeight="1">
      <c r="A43" s="54"/>
      <c r="B43" s="55"/>
      <c r="C43" s="25"/>
      <c r="D43" s="25"/>
      <c r="E43" s="14"/>
      <c r="F43" s="56" t="s">
        <v>67</v>
      </c>
      <c r="G43" s="57"/>
      <c r="H43" s="8">
        <v>0</v>
      </c>
      <c r="I43" s="8">
        <v>0</v>
      </c>
    </row>
    <row r="44" spans="1:9" ht="6.75" customHeight="1">
      <c r="A44" s="54" t="s">
        <v>68</v>
      </c>
      <c r="B44" s="55"/>
      <c r="C44" s="8">
        <v>0</v>
      </c>
      <c r="D44" s="12">
        <v>0</v>
      </c>
      <c r="E44" s="14"/>
      <c r="F44" s="56" t="s">
        <v>69</v>
      </c>
      <c r="G44" s="57"/>
      <c r="H44" s="8">
        <v>0</v>
      </c>
      <c r="I44" s="8">
        <v>0</v>
      </c>
    </row>
    <row r="45" spans="1:9" ht="6.75" customHeight="1">
      <c r="A45" s="51" t="s">
        <v>70</v>
      </c>
      <c r="B45" s="52"/>
      <c r="C45" s="18">
        <f>SUM(C46:C49)</f>
        <v>355058</v>
      </c>
      <c r="D45" s="18">
        <f>SUM(D46:D49)</f>
        <v>355058</v>
      </c>
      <c r="E45" s="53" t="s">
        <v>71</v>
      </c>
      <c r="F45" s="53"/>
      <c r="G45" s="52"/>
      <c r="H45" s="18">
        <f>SUM(H46:H48)</f>
        <v>1700111.39</v>
      </c>
      <c r="I45" s="18">
        <f>SUM(I46:I48)</f>
        <v>1700111.39</v>
      </c>
    </row>
    <row r="46" spans="1:9" ht="6.75" customHeight="1">
      <c r="A46" s="54" t="s">
        <v>72</v>
      </c>
      <c r="B46" s="55"/>
      <c r="C46" s="8">
        <v>355058</v>
      </c>
      <c r="D46" s="12">
        <v>355058</v>
      </c>
      <c r="E46" s="22"/>
      <c r="F46" s="53" t="s">
        <v>73</v>
      </c>
      <c r="G46" s="52"/>
      <c r="H46" s="18">
        <v>0</v>
      </c>
      <c r="I46" s="18">
        <v>0</v>
      </c>
    </row>
    <row r="47" spans="1:9" ht="6.75" customHeight="1">
      <c r="A47" s="54" t="s">
        <v>74</v>
      </c>
      <c r="B47" s="55"/>
      <c r="C47" s="8">
        <v>0</v>
      </c>
      <c r="D47" s="12">
        <v>0</v>
      </c>
      <c r="E47" s="14"/>
      <c r="F47" s="56" t="s">
        <v>75</v>
      </c>
      <c r="G47" s="57"/>
      <c r="H47" s="8">
        <v>0</v>
      </c>
      <c r="I47" s="8">
        <v>0</v>
      </c>
    </row>
    <row r="48" spans="1:9" ht="9.75" customHeight="1">
      <c r="A48" s="54" t="s">
        <v>76</v>
      </c>
      <c r="B48" s="55"/>
      <c r="C48" s="8">
        <v>0</v>
      </c>
      <c r="D48" s="12">
        <v>0</v>
      </c>
      <c r="E48" s="14"/>
      <c r="F48" s="56" t="s">
        <v>77</v>
      </c>
      <c r="G48" s="57"/>
      <c r="H48" s="8">
        <v>1700111.39</v>
      </c>
      <c r="I48" s="8">
        <v>1700111.39</v>
      </c>
    </row>
    <row r="49" spans="1:9" ht="6.75" customHeight="1">
      <c r="A49" s="54" t="s">
        <v>78</v>
      </c>
      <c r="B49" s="55"/>
      <c r="C49" s="8">
        <v>0</v>
      </c>
      <c r="D49" s="12">
        <v>0</v>
      </c>
      <c r="E49" s="42" t="s">
        <v>79</v>
      </c>
      <c r="F49" s="42"/>
      <c r="G49" s="41"/>
      <c r="H49" s="7">
        <f>+H10+H21+H25+H28+H29+H33+H41+H45</f>
        <v>3220294970.9700003</v>
      </c>
      <c r="I49" s="7">
        <f>+I10+I21+I25+I28+I29+I33+I41+I45</f>
        <v>2785713991.6200004</v>
      </c>
    </row>
    <row r="50" spans="1:9" ht="6.75" customHeight="1">
      <c r="A50" s="40" t="s">
        <v>80</v>
      </c>
      <c r="B50" s="41"/>
      <c r="C50" s="11">
        <f>+C10+C18+C26+C34+C40+C41+C45</f>
        <v>1309564472.64</v>
      </c>
      <c r="D50" s="11">
        <f>+D10+D18+D26+D34+D40+D41+D45</f>
        <v>890408917.83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42" t="s">
        <v>81</v>
      </c>
      <c r="F51" s="42"/>
      <c r="G51" s="41"/>
      <c r="H51" s="4"/>
      <c r="I51" s="4"/>
    </row>
    <row r="52" spans="1:9" ht="3" customHeight="1">
      <c r="A52" s="3"/>
      <c r="B52" s="4"/>
      <c r="C52" s="4"/>
      <c r="D52" s="10"/>
      <c r="E52" s="42"/>
      <c r="F52" s="42"/>
      <c r="G52" s="41"/>
      <c r="H52" s="4"/>
      <c r="I52" s="4"/>
    </row>
    <row r="53" spans="1:9" ht="9" customHeight="1">
      <c r="A53" s="40" t="s">
        <v>82</v>
      </c>
      <c r="B53" s="41"/>
      <c r="C53" s="4"/>
      <c r="D53" s="10"/>
      <c r="E53" s="56" t="s">
        <v>83</v>
      </c>
      <c r="F53" s="56"/>
      <c r="G53" s="57"/>
      <c r="H53" s="8">
        <v>0</v>
      </c>
      <c r="I53" s="8">
        <v>0</v>
      </c>
    </row>
    <row r="54" spans="1:9" ht="6.75" customHeight="1">
      <c r="A54" s="60" t="s">
        <v>84</v>
      </c>
      <c r="B54" s="57"/>
      <c r="C54" s="8">
        <v>205951056.13</v>
      </c>
      <c r="D54" s="12">
        <v>6215300</v>
      </c>
      <c r="E54" s="56" t="s">
        <v>85</v>
      </c>
      <c r="F54" s="56"/>
      <c r="G54" s="57"/>
      <c r="H54" s="8">
        <v>0</v>
      </c>
      <c r="I54" s="8">
        <v>0</v>
      </c>
    </row>
    <row r="55" spans="1:9" ht="6.75" customHeight="1">
      <c r="A55" s="60" t="s">
        <v>86</v>
      </c>
      <c r="B55" s="57"/>
      <c r="C55" s="8">
        <v>0</v>
      </c>
      <c r="D55" s="12">
        <v>0</v>
      </c>
      <c r="E55" s="56" t="s">
        <v>87</v>
      </c>
      <c r="F55" s="56"/>
      <c r="G55" s="57"/>
      <c r="H55" s="8">
        <v>5890756744.07</v>
      </c>
      <c r="I55" s="8">
        <v>5767726846.05</v>
      </c>
    </row>
    <row r="56" spans="1:9" ht="6.75" customHeight="1">
      <c r="A56" s="60" t="s">
        <v>88</v>
      </c>
      <c r="B56" s="57"/>
      <c r="C56" s="8">
        <v>6195655368.44</v>
      </c>
      <c r="D56" s="12">
        <v>5685978204.66</v>
      </c>
      <c r="E56" s="56" t="s">
        <v>89</v>
      </c>
      <c r="F56" s="56"/>
      <c r="G56" s="57"/>
      <c r="H56" s="8">
        <v>0</v>
      </c>
      <c r="I56" s="8">
        <v>0</v>
      </c>
    </row>
    <row r="57" spans="1:9" ht="6.75" customHeight="1">
      <c r="A57" s="60" t="s">
        <v>90</v>
      </c>
      <c r="B57" s="57"/>
      <c r="C57" s="8">
        <v>784675825.98</v>
      </c>
      <c r="D57" s="12">
        <v>740115195.23</v>
      </c>
      <c r="E57" s="56" t="s">
        <v>91</v>
      </c>
      <c r="F57" s="56"/>
      <c r="G57" s="57"/>
      <c r="H57" s="8">
        <v>0</v>
      </c>
      <c r="I57" s="8">
        <v>0</v>
      </c>
    </row>
    <row r="58" spans="1:9" ht="9.75" customHeight="1">
      <c r="A58" s="61" t="s">
        <v>92</v>
      </c>
      <c r="B58" s="59"/>
      <c r="C58" s="24">
        <v>11848765.6</v>
      </c>
      <c r="D58" s="23">
        <v>8318965.6</v>
      </c>
      <c r="E58" s="58" t="s">
        <v>93</v>
      </c>
      <c r="F58" s="58"/>
      <c r="G58" s="59"/>
      <c r="H58" s="24">
        <v>0</v>
      </c>
      <c r="I58" s="24">
        <v>0</v>
      </c>
    </row>
    <row r="59" spans="1:9" ht="6.75" customHeight="1">
      <c r="A59" s="60" t="s">
        <v>94</v>
      </c>
      <c r="B59" s="57"/>
      <c r="C59" s="8">
        <v>-532554505.06</v>
      </c>
      <c r="D59" s="12">
        <v>-532554505.06</v>
      </c>
      <c r="E59" s="42" t="s">
        <v>95</v>
      </c>
      <c r="F59" s="42"/>
      <c r="G59" s="41"/>
      <c r="H59" s="7">
        <f>SUM(H53:H58)</f>
        <v>5890756744.07</v>
      </c>
      <c r="I59" s="7">
        <f>SUM(I53:I58)</f>
        <v>5767726846.05</v>
      </c>
    </row>
    <row r="60" spans="1:9" ht="3.75" customHeight="1">
      <c r="A60" s="60" t="s">
        <v>96</v>
      </c>
      <c r="B60" s="57"/>
      <c r="C60" s="62">
        <v>1400000</v>
      </c>
      <c r="D60" s="64">
        <v>1400000</v>
      </c>
      <c r="E60" s="14"/>
      <c r="F60" s="14"/>
      <c r="G60" s="4"/>
      <c r="H60" s="4"/>
      <c r="I60" s="4"/>
    </row>
    <row r="61" spans="1:9" ht="3" customHeight="1">
      <c r="A61" s="60"/>
      <c r="B61" s="57"/>
      <c r="C61" s="63"/>
      <c r="D61" s="65"/>
      <c r="E61" s="14"/>
      <c r="F61" s="14"/>
      <c r="G61" s="4"/>
      <c r="H61" s="4"/>
      <c r="I61" s="4"/>
    </row>
    <row r="62" spans="1:9" ht="6.75" customHeight="1">
      <c r="A62" s="60" t="s">
        <v>97</v>
      </c>
      <c r="B62" s="57"/>
      <c r="C62" s="8">
        <v>0</v>
      </c>
      <c r="D62" s="12">
        <v>0</v>
      </c>
      <c r="E62" s="42" t="s">
        <v>98</v>
      </c>
      <c r="F62" s="42"/>
      <c r="G62" s="41"/>
      <c r="H62" s="7">
        <f>+H49+H59</f>
        <v>9111051715.04</v>
      </c>
      <c r="I62" s="7">
        <f>+I49+I59</f>
        <v>8553440837.67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60" t="s">
        <v>99</v>
      </c>
      <c r="B64" s="57"/>
      <c r="C64" s="8">
        <v>53815753.49</v>
      </c>
      <c r="D64" s="12">
        <v>53815753.49</v>
      </c>
      <c r="E64" s="42" t="s">
        <v>100</v>
      </c>
      <c r="F64" s="42"/>
      <c r="G64" s="41"/>
      <c r="H64" s="4"/>
      <c r="I64" s="4"/>
    </row>
    <row r="65" spans="1:9" ht="3" customHeight="1">
      <c r="A65" s="40" t="s">
        <v>101</v>
      </c>
      <c r="B65" s="41"/>
      <c r="C65" s="66">
        <f>SUM(C54:C64)</f>
        <v>6720792264.579999</v>
      </c>
      <c r="D65" s="66">
        <f>SUM(D54:D64)</f>
        <v>5963288913.919999</v>
      </c>
      <c r="E65" s="42" t="s">
        <v>102</v>
      </c>
      <c r="F65" s="42"/>
      <c r="G65" s="41"/>
      <c r="H65" s="4"/>
      <c r="I65" s="4"/>
    </row>
    <row r="66" spans="1:9" ht="6.75" customHeight="1">
      <c r="A66" s="40"/>
      <c r="B66" s="41"/>
      <c r="C66" s="66"/>
      <c r="D66" s="66"/>
      <c r="E66" s="42"/>
      <c r="F66" s="42"/>
      <c r="G66" s="41"/>
      <c r="H66" s="7">
        <f>SUM(H67:H70)</f>
        <v>60090888.67</v>
      </c>
      <c r="I66" s="7">
        <f>SUM(I67:I70)</f>
        <v>30689215.65</v>
      </c>
    </row>
    <row r="67" spans="1:9" ht="6.75" customHeight="1">
      <c r="A67" s="40" t="s">
        <v>103</v>
      </c>
      <c r="B67" s="41"/>
      <c r="C67" s="7">
        <f>+C50+C65</f>
        <v>8030356737.219999</v>
      </c>
      <c r="D67" s="7">
        <f>+D50+D65</f>
        <v>6853697831.749999</v>
      </c>
      <c r="E67" s="56" t="s">
        <v>104</v>
      </c>
      <c r="F67" s="56"/>
      <c r="G67" s="57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6" t="s">
        <v>105</v>
      </c>
      <c r="F68" s="56"/>
      <c r="G68" s="57"/>
      <c r="H68" s="62">
        <v>60090888.67</v>
      </c>
      <c r="I68" s="62">
        <v>30689215.65</v>
      </c>
    </row>
    <row r="69" spans="1:9" ht="3.75" customHeight="1">
      <c r="A69" s="3"/>
      <c r="B69" s="4"/>
      <c r="C69" s="4"/>
      <c r="D69" s="10"/>
      <c r="E69" s="56"/>
      <c r="F69" s="56"/>
      <c r="G69" s="57"/>
      <c r="H69" s="63"/>
      <c r="I69" s="63"/>
    </row>
    <row r="70" spans="1:9" ht="6.75" customHeight="1">
      <c r="A70" s="3"/>
      <c r="B70" s="4"/>
      <c r="C70" s="4"/>
      <c r="D70" s="10"/>
      <c r="E70" s="56" t="s">
        <v>106</v>
      </c>
      <c r="F70" s="56"/>
      <c r="G70" s="57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42" t="s">
        <v>107</v>
      </c>
      <c r="F72" s="42"/>
      <c r="G72" s="41"/>
      <c r="H72" s="7">
        <f>SUM(H73:H77)</f>
        <v>-1140785866.4900002</v>
      </c>
      <c r="I72" s="7">
        <f>SUM(I73:I77)</f>
        <v>-1730432221.5700002</v>
      </c>
    </row>
    <row r="73" spans="1:9" ht="6.75" customHeight="1">
      <c r="A73" s="3"/>
      <c r="B73" s="4"/>
      <c r="C73" s="4"/>
      <c r="D73" s="10"/>
      <c r="E73" s="56" t="s">
        <v>108</v>
      </c>
      <c r="F73" s="56"/>
      <c r="G73" s="57"/>
      <c r="H73" s="8">
        <v>1060220647.37</v>
      </c>
      <c r="I73" s="8">
        <v>-141601055.04</v>
      </c>
    </row>
    <row r="74" spans="1:9" ht="6.75" customHeight="1">
      <c r="A74" s="3"/>
      <c r="B74" s="4"/>
      <c r="C74" s="4"/>
      <c r="D74" s="10"/>
      <c r="E74" s="56" t="s">
        <v>109</v>
      </c>
      <c r="F74" s="56"/>
      <c r="G74" s="57"/>
      <c r="H74" s="8">
        <v>-3084013681.63</v>
      </c>
      <c r="I74" s="8">
        <v>-2466721411.84</v>
      </c>
    </row>
    <row r="75" spans="1:9" ht="6.75" customHeight="1">
      <c r="A75" s="3"/>
      <c r="B75" s="4"/>
      <c r="C75" s="4"/>
      <c r="D75" s="10"/>
      <c r="E75" s="56" t="s">
        <v>110</v>
      </c>
      <c r="F75" s="56"/>
      <c r="G75" s="57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56" t="s">
        <v>111</v>
      </c>
      <c r="F76" s="56"/>
      <c r="G76" s="57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6" t="s">
        <v>112</v>
      </c>
      <c r="F77" s="56"/>
      <c r="G77" s="57"/>
      <c r="H77" s="8">
        <v>15919051.06</v>
      </c>
      <c r="I77" s="8">
        <v>10802128.6</v>
      </c>
    </row>
    <row r="78" spans="1:9" ht="8.25" customHeight="1">
      <c r="A78" s="3"/>
      <c r="B78" s="4"/>
      <c r="C78" s="4"/>
      <c r="D78" s="10"/>
      <c r="E78" s="42" t="s">
        <v>113</v>
      </c>
      <c r="F78" s="42"/>
      <c r="G78" s="41"/>
      <c r="H78" s="4"/>
      <c r="I78" s="4"/>
    </row>
    <row r="79" spans="1:9" ht="8.25" customHeight="1">
      <c r="A79" s="3"/>
      <c r="B79" s="4"/>
      <c r="C79" s="4"/>
      <c r="D79" s="10"/>
      <c r="E79" s="42"/>
      <c r="F79" s="42"/>
      <c r="G79" s="41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6" t="s">
        <v>114</v>
      </c>
      <c r="F80" s="56"/>
      <c r="G80" s="57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6" t="s">
        <v>115</v>
      </c>
      <c r="F81" s="56"/>
      <c r="G81" s="57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2" t="s">
        <v>116</v>
      </c>
      <c r="F82" s="42"/>
      <c r="G82" s="41"/>
      <c r="H82" s="66">
        <f>+H66+H72+H79</f>
        <v>-1080694977.8200002</v>
      </c>
      <c r="I82" s="66">
        <f>+I66+I72+I79</f>
        <v>-1699743005.92</v>
      </c>
    </row>
    <row r="83" spans="1:9" ht="6.75" customHeight="1">
      <c r="A83" s="3"/>
      <c r="B83" s="4"/>
      <c r="C83" s="4"/>
      <c r="D83" s="10"/>
      <c r="E83" s="42"/>
      <c r="F83" s="42"/>
      <c r="G83" s="41"/>
      <c r="H83" s="66"/>
      <c r="I83" s="66"/>
    </row>
    <row r="84" spans="1:9" ht="6.75" customHeight="1">
      <c r="A84" s="3"/>
      <c r="B84" s="4"/>
      <c r="C84" s="4"/>
      <c r="D84" s="10"/>
      <c r="E84" s="42" t="s">
        <v>117</v>
      </c>
      <c r="F84" s="42"/>
      <c r="G84" s="41"/>
      <c r="H84" s="7">
        <f>+H62+H82</f>
        <v>8030356737.220001</v>
      </c>
      <c r="I84" s="7">
        <f>+I62+I82</f>
        <v>6853697831.75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H16:H17"/>
    <mergeCell ref="I16:I17"/>
    <mergeCell ref="C29:C30"/>
    <mergeCell ref="D29:D30"/>
    <mergeCell ref="C42:C43"/>
    <mergeCell ref="D42:D4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21 H25:I25 H29:I29 I33 H41:I41 H45: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6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67" t="s">
        <v>123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0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0" ht="3" customHeight="1">
      <c r="A5" s="68"/>
      <c r="B5" s="69"/>
      <c r="C5" s="69"/>
      <c r="D5" s="69"/>
      <c r="E5" s="68"/>
      <c r="F5" s="69"/>
      <c r="G5" s="69"/>
      <c r="H5" s="69"/>
      <c r="I5" s="69"/>
      <c r="J5" s="69"/>
    </row>
    <row r="6" spans="1:10" ht="9" customHeight="1">
      <c r="A6" s="70" t="s">
        <v>124</v>
      </c>
      <c r="B6" s="71"/>
      <c r="C6" s="72" t="s">
        <v>125</v>
      </c>
      <c r="D6" s="72" t="s">
        <v>126</v>
      </c>
      <c r="E6" s="70" t="s">
        <v>127</v>
      </c>
      <c r="F6" s="71"/>
      <c r="G6" s="72" t="s">
        <v>128</v>
      </c>
      <c r="H6" s="72" t="s">
        <v>129</v>
      </c>
      <c r="I6" s="72" t="s">
        <v>130</v>
      </c>
      <c r="J6" s="72" t="s">
        <v>131</v>
      </c>
    </row>
    <row r="7" spans="1:10" ht="9" customHeight="1">
      <c r="A7" s="70"/>
      <c r="B7" s="71"/>
      <c r="C7" s="72"/>
      <c r="D7" s="72"/>
      <c r="E7" s="70"/>
      <c r="F7" s="71"/>
      <c r="G7" s="72"/>
      <c r="H7" s="72"/>
      <c r="I7" s="72"/>
      <c r="J7" s="72"/>
    </row>
    <row r="8" spans="1:10" ht="9" customHeight="1">
      <c r="A8" s="70"/>
      <c r="B8" s="71"/>
      <c r="C8" s="72"/>
      <c r="D8" s="72"/>
      <c r="E8" s="70"/>
      <c r="F8" s="71"/>
      <c r="G8" s="72"/>
      <c r="H8" s="72"/>
      <c r="I8" s="72"/>
      <c r="J8" s="72"/>
    </row>
    <row r="9" spans="1:10" ht="9" customHeight="1">
      <c r="A9" s="70"/>
      <c r="B9" s="71"/>
      <c r="C9" s="72"/>
      <c r="D9" s="72"/>
      <c r="E9" s="70"/>
      <c r="F9" s="71"/>
      <c r="G9" s="72"/>
      <c r="H9" s="72"/>
      <c r="I9" s="72"/>
      <c r="J9" s="72"/>
    </row>
    <row r="10" spans="1:10" ht="9" customHeight="1">
      <c r="A10" s="70"/>
      <c r="B10" s="71"/>
      <c r="C10" s="72"/>
      <c r="D10" s="72"/>
      <c r="E10" s="70"/>
      <c r="F10" s="71"/>
      <c r="G10" s="72"/>
      <c r="H10" s="72"/>
      <c r="I10" s="72"/>
      <c r="J10" s="72"/>
    </row>
    <row r="11" spans="1:10" ht="15.75" customHeight="1">
      <c r="A11" s="73"/>
      <c r="B11" s="74"/>
      <c r="C11" s="75"/>
      <c r="D11" s="75"/>
      <c r="E11" s="73"/>
      <c r="F11" s="74"/>
      <c r="G11" s="75"/>
      <c r="H11" s="75"/>
      <c r="I11" s="75"/>
      <c r="J11" s="75"/>
    </row>
    <row r="12" spans="1:10" ht="12.75">
      <c r="A12" s="76" t="s">
        <v>132</v>
      </c>
      <c r="B12" s="4"/>
      <c r="C12" s="77">
        <f>+C14+C18</f>
        <v>7063560244.469999</v>
      </c>
      <c r="D12" s="78">
        <f aca="true" t="shared" si="0" ref="D12:J12">+D14+D18</f>
        <v>1217865894</v>
      </c>
      <c r="E12" s="79">
        <f t="shared" si="0"/>
        <v>1501761400.06</v>
      </c>
      <c r="F12" s="77">
        <f t="shared" si="0"/>
        <v>0</v>
      </c>
      <c r="G12" s="77">
        <f t="shared" si="0"/>
        <v>0</v>
      </c>
      <c r="H12" s="77">
        <f t="shared" si="0"/>
        <v>6779664738.41</v>
      </c>
      <c r="I12" s="77">
        <f t="shared" si="0"/>
        <v>373070142.65999997</v>
      </c>
      <c r="J12" s="77">
        <f t="shared" si="0"/>
        <v>23496960</v>
      </c>
    </row>
    <row r="13" spans="1:10" ht="2.25" customHeight="1">
      <c r="A13" s="3"/>
      <c r="B13" s="4"/>
      <c r="C13" s="4"/>
      <c r="D13" s="78"/>
      <c r="E13" s="14"/>
      <c r="F13" s="4"/>
      <c r="G13" s="4"/>
      <c r="H13" s="4"/>
      <c r="I13" s="4"/>
      <c r="J13" s="4"/>
    </row>
    <row r="14" spans="1:10" ht="12.75">
      <c r="A14" s="76" t="s">
        <v>133</v>
      </c>
      <c r="B14" s="4"/>
      <c r="C14" s="77">
        <f aca="true" t="shared" si="1" ref="C14:J14">+C15+C16+C17</f>
        <v>1295833398.4200003</v>
      </c>
      <c r="D14" s="78">
        <f t="shared" si="1"/>
        <v>1052000000</v>
      </c>
      <c r="E14" s="79">
        <f t="shared" si="1"/>
        <v>1470079674.36</v>
      </c>
      <c r="F14" s="77">
        <f t="shared" si="1"/>
        <v>0</v>
      </c>
      <c r="G14" s="77">
        <f t="shared" si="1"/>
        <v>0</v>
      </c>
      <c r="H14" s="77">
        <f>+H15+H16+H17</f>
        <v>877753724.0600002</v>
      </c>
      <c r="I14" s="77">
        <f t="shared" si="1"/>
        <v>71087068.07</v>
      </c>
      <c r="J14" s="77">
        <f t="shared" si="1"/>
        <v>23496960</v>
      </c>
    </row>
    <row r="15" spans="1:10" ht="12.75">
      <c r="A15" s="80" t="s">
        <v>134</v>
      </c>
      <c r="B15" s="4"/>
      <c r="C15" s="81">
        <v>1295833398.4200003</v>
      </c>
      <c r="D15" s="82">
        <v>1052000000</v>
      </c>
      <c r="E15" s="83">
        <v>1470079674.36</v>
      </c>
      <c r="F15" s="4"/>
      <c r="G15" s="82">
        <v>0</v>
      </c>
      <c r="H15" s="81">
        <f>+C15+D15-E15+G15</f>
        <v>877753724.0600002</v>
      </c>
      <c r="I15" s="82">
        <v>71087068.07</v>
      </c>
      <c r="J15" s="82">
        <v>23496960</v>
      </c>
    </row>
    <row r="16" spans="1:10" ht="12.75">
      <c r="A16" s="80" t="s">
        <v>135</v>
      </c>
      <c r="B16" s="4"/>
      <c r="C16" s="81">
        <v>0</v>
      </c>
      <c r="D16" s="82">
        <v>0</v>
      </c>
      <c r="E16" s="83">
        <v>0</v>
      </c>
      <c r="F16" s="4"/>
      <c r="G16" s="82">
        <v>0</v>
      </c>
      <c r="H16" s="81">
        <f>+C16+D16-E16+G16</f>
        <v>0</v>
      </c>
      <c r="I16" s="82">
        <v>0</v>
      </c>
      <c r="J16" s="82">
        <v>0</v>
      </c>
    </row>
    <row r="17" spans="1:10" ht="12.75">
      <c r="A17" s="80" t="s">
        <v>136</v>
      </c>
      <c r="B17" s="4"/>
      <c r="C17" s="81">
        <v>0</v>
      </c>
      <c r="D17" s="82">
        <v>0</v>
      </c>
      <c r="E17" s="83">
        <v>0</v>
      </c>
      <c r="F17" s="4"/>
      <c r="G17" s="82">
        <v>0</v>
      </c>
      <c r="H17" s="81">
        <f>+C17+D17-E17+G17</f>
        <v>0</v>
      </c>
      <c r="I17" s="82">
        <v>0</v>
      </c>
      <c r="J17" s="82">
        <v>0</v>
      </c>
    </row>
    <row r="18" spans="1:13" ht="12.75">
      <c r="A18" s="76" t="s">
        <v>137</v>
      </c>
      <c r="B18" s="4"/>
      <c r="C18" s="77">
        <f aca="true" t="shared" si="2" ref="C18:J18">+C19+C20+C21</f>
        <v>5767726846.049999</v>
      </c>
      <c r="D18" s="77">
        <f t="shared" si="2"/>
        <v>165865894</v>
      </c>
      <c r="E18" s="79">
        <f t="shared" si="2"/>
        <v>31681725.7</v>
      </c>
      <c r="F18" s="77">
        <f t="shared" si="2"/>
        <v>0</v>
      </c>
      <c r="G18" s="77">
        <f t="shared" si="2"/>
        <v>0</v>
      </c>
      <c r="H18" s="77">
        <f>+H19+H20+H21</f>
        <v>5901911014.349999</v>
      </c>
      <c r="I18" s="77">
        <f t="shared" si="2"/>
        <v>301983074.59</v>
      </c>
      <c r="J18" s="77">
        <f t="shared" si="2"/>
        <v>0</v>
      </c>
      <c r="M18" s="84"/>
    </row>
    <row r="19" spans="1:13" ht="12.75">
      <c r="A19" s="80" t="s">
        <v>138</v>
      </c>
      <c r="B19" s="4"/>
      <c r="C19" s="81">
        <v>5767726846.049999</v>
      </c>
      <c r="D19" s="82">
        <v>165865894</v>
      </c>
      <c r="E19" s="83">
        <v>31681725.7</v>
      </c>
      <c r="F19" s="4"/>
      <c r="G19" s="82">
        <v>0</v>
      </c>
      <c r="H19" s="81">
        <f>+C19+D19-E19+G19</f>
        <v>5901911014.349999</v>
      </c>
      <c r="I19" s="82">
        <v>301983074.59</v>
      </c>
      <c r="J19" s="82">
        <v>0</v>
      </c>
      <c r="M19" s="84"/>
    </row>
    <row r="20" spans="1:10" ht="12.75">
      <c r="A20" s="80" t="s">
        <v>139</v>
      </c>
      <c r="B20" s="4"/>
      <c r="C20" s="81">
        <v>0</v>
      </c>
      <c r="D20" s="82">
        <v>0</v>
      </c>
      <c r="E20" s="83">
        <v>0</v>
      </c>
      <c r="F20" s="4"/>
      <c r="G20" s="82">
        <v>0</v>
      </c>
      <c r="H20" s="81">
        <f>+C20+D20-E20+G20</f>
        <v>0</v>
      </c>
      <c r="I20" s="82">
        <v>0</v>
      </c>
      <c r="J20" s="82">
        <v>0</v>
      </c>
    </row>
    <row r="21" spans="1:10" ht="12.75">
      <c r="A21" s="80" t="s">
        <v>140</v>
      </c>
      <c r="B21" s="4"/>
      <c r="C21" s="81">
        <v>0</v>
      </c>
      <c r="D21" s="82">
        <v>0</v>
      </c>
      <c r="E21" s="83">
        <v>0</v>
      </c>
      <c r="F21" s="4"/>
      <c r="G21" s="82">
        <v>0</v>
      </c>
      <c r="H21" s="81">
        <f>+C21+D21-E21+G21</f>
        <v>0</v>
      </c>
      <c r="I21" s="82">
        <v>0</v>
      </c>
      <c r="J21" s="82">
        <v>0</v>
      </c>
    </row>
    <row r="22" spans="1:10" ht="12.75">
      <c r="A22" s="76" t="s">
        <v>141</v>
      </c>
      <c r="B22" s="85"/>
      <c r="C22" s="77">
        <v>1489880593.2</v>
      </c>
      <c r="D22" s="86"/>
      <c r="E22" s="87"/>
      <c r="F22" s="87"/>
      <c r="G22" s="86"/>
      <c r="H22" s="77">
        <v>2331386976.63</v>
      </c>
      <c r="I22" s="86"/>
      <c r="J22" s="86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76" t="s">
        <v>142</v>
      </c>
      <c r="B24" s="4"/>
      <c r="C24" s="77">
        <f>+C12+C22</f>
        <v>8553440837.669999</v>
      </c>
      <c r="D24" s="78">
        <f>+D12</f>
        <v>1217865894</v>
      </c>
      <c r="E24" s="88">
        <f>+E12</f>
        <v>1501761400.06</v>
      </c>
      <c r="F24" s="85"/>
      <c r="G24" s="78">
        <v>0</v>
      </c>
      <c r="H24" s="77">
        <f>+H12+H22</f>
        <v>9111051715.04</v>
      </c>
      <c r="I24" s="77">
        <f>+I12+I22</f>
        <v>373070142.65999997</v>
      </c>
      <c r="J24" s="77">
        <f>+J12+J22</f>
        <v>23496960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76" t="s">
        <v>143</v>
      </c>
      <c r="B26" s="4"/>
      <c r="C26" s="77">
        <f>SUM(C28:C30)</f>
        <v>0</v>
      </c>
      <c r="D26" s="77">
        <f aca="true" t="shared" si="3" ref="D26:J26">SUM(D28:D30)</f>
        <v>0</v>
      </c>
      <c r="E26" s="79">
        <f t="shared" si="3"/>
        <v>0</v>
      </c>
      <c r="F26" s="77">
        <f t="shared" si="3"/>
        <v>0</v>
      </c>
      <c r="G26" s="77">
        <f t="shared" si="3"/>
        <v>0</v>
      </c>
      <c r="H26" s="77">
        <f t="shared" si="3"/>
        <v>0</v>
      </c>
      <c r="I26" s="77">
        <f t="shared" si="3"/>
        <v>0</v>
      </c>
      <c r="J26" s="77">
        <f t="shared" si="3"/>
        <v>0</v>
      </c>
    </row>
    <row r="27" spans="1:10" ht="2.25" customHeight="1">
      <c r="A27" s="3"/>
      <c r="B27" s="4"/>
      <c r="C27" s="81"/>
      <c r="D27" s="82"/>
      <c r="E27" s="83"/>
      <c r="F27" s="4"/>
      <c r="G27" s="82"/>
      <c r="H27" s="81"/>
      <c r="I27" s="4"/>
      <c r="J27" s="4"/>
    </row>
    <row r="28" spans="1:10" ht="12.75">
      <c r="A28" s="89" t="s">
        <v>144</v>
      </c>
      <c r="B28" s="4"/>
      <c r="C28" s="81">
        <v>0</v>
      </c>
      <c r="D28" s="82">
        <v>0</v>
      </c>
      <c r="E28" s="83">
        <v>0</v>
      </c>
      <c r="F28" s="4"/>
      <c r="G28" s="82">
        <v>0</v>
      </c>
      <c r="H28" s="81">
        <f>+C28+D28-E28+G28</f>
        <v>0</v>
      </c>
      <c r="I28" s="82">
        <v>0</v>
      </c>
      <c r="J28" s="82">
        <v>0</v>
      </c>
    </row>
    <row r="29" spans="1:10" ht="12.75">
      <c r="A29" s="89" t="s">
        <v>145</v>
      </c>
      <c r="B29" s="4"/>
      <c r="C29" s="81">
        <v>0</v>
      </c>
      <c r="D29" s="82">
        <v>0</v>
      </c>
      <c r="E29" s="83">
        <v>0</v>
      </c>
      <c r="F29" s="4"/>
      <c r="G29" s="82">
        <v>0</v>
      </c>
      <c r="H29" s="81">
        <f>+C29+D29-E29+G29</f>
        <v>0</v>
      </c>
      <c r="I29" s="82">
        <v>0</v>
      </c>
      <c r="J29" s="82">
        <v>0</v>
      </c>
    </row>
    <row r="30" spans="1:10" ht="12.75">
      <c r="A30" s="89" t="s">
        <v>146</v>
      </c>
      <c r="B30" s="4"/>
      <c r="C30" s="81">
        <v>0</v>
      </c>
      <c r="D30" s="82">
        <v>0</v>
      </c>
      <c r="E30" s="83">
        <v>0</v>
      </c>
      <c r="F30" s="4"/>
      <c r="G30" s="82">
        <v>0</v>
      </c>
      <c r="H30" s="81">
        <f>+C30+D30-E30+G30</f>
        <v>0</v>
      </c>
      <c r="I30" s="82">
        <v>0</v>
      </c>
      <c r="J30" s="82">
        <v>0</v>
      </c>
    </row>
    <row r="31" spans="1:10" ht="18">
      <c r="A31" s="76" t="s">
        <v>147</v>
      </c>
      <c r="B31" s="4"/>
      <c r="C31" s="77">
        <f>SUM(C33:C35)</f>
        <v>13026731.6</v>
      </c>
      <c r="D31" s="77">
        <f aca="true" t="shared" si="4" ref="D31:J31">SUM(D33:D35)</f>
        <v>0</v>
      </c>
      <c r="E31" s="88">
        <f t="shared" si="4"/>
        <v>0</v>
      </c>
      <c r="F31" s="77">
        <f t="shared" si="4"/>
        <v>0</v>
      </c>
      <c r="G31" s="77">
        <f t="shared" si="4"/>
        <v>0</v>
      </c>
      <c r="H31" s="77">
        <f t="shared" si="4"/>
        <v>55909806.31</v>
      </c>
      <c r="I31" s="77">
        <f t="shared" si="4"/>
        <v>0</v>
      </c>
      <c r="J31" s="77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89" t="s">
        <v>148</v>
      </c>
      <c r="B33" s="4"/>
      <c r="C33" s="81">
        <v>13026731.6</v>
      </c>
      <c r="D33" s="82">
        <v>0</v>
      </c>
      <c r="E33" s="83">
        <v>0</v>
      </c>
      <c r="F33" s="4"/>
      <c r="G33" s="82">
        <v>0</v>
      </c>
      <c r="H33" s="81">
        <v>55909806.31</v>
      </c>
      <c r="I33" s="82">
        <v>0</v>
      </c>
      <c r="J33" s="82">
        <v>0</v>
      </c>
    </row>
    <row r="34" spans="1:10" ht="12.75">
      <c r="A34" s="89" t="s">
        <v>149</v>
      </c>
      <c r="B34" s="4"/>
      <c r="C34" s="81">
        <v>0</v>
      </c>
      <c r="D34" s="82">
        <v>0</v>
      </c>
      <c r="E34" s="83">
        <v>0</v>
      </c>
      <c r="F34" s="4"/>
      <c r="G34" s="82">
        <v>0</v>
      </c>
      <c r="H34" s="81">
        <f>+C34+D34-E34+G34</f>
        <v>0</v>
      </c>
      <c r="I34" s="82">
        <v>0</v>
      </c>
      <c r="J34" s="82">
        <v>0</v>
      </c>
    </row>
    <row r="35" spans="1:10" ht="12.75">
      <c r="A35" s="90" t="s">
        <v>150</v>
      </c>
      <c r="B35" s="5"/>
      <c r="C35" s="91">
        <v>0</v>
      </c>
      <c r="D35" s="92">
        <v>0</v>
      </c>
      <c r="E35" s="93">
        <v>0</v>
      </c>
      <c r="F35" s="5"/>
      <c r="G35" s="92">
        <v>0</v>
      </c>
      <c r="H35" s="94">
        <f>+C35+D35-E35+G35</f>
        <v>0</v>
      </c>
      <c r="I35" s="92">
        <v>0</v>
      </c>
      <c r="J35" s="92">
        <v>0</v>
      </c>
    </row>
    <row r="36" ht="7.5" customHeight="1"/>
    <row r="37" spans="1:10" ht="8.25" customHeight="1">
      <c r="A37" s="95" t="s">
        <v>151</v>
      </c>
      <c r="B37" s="95"/>
      <c r="C37" s="95"/>
      <c r="D37" s="95"/>
      <c r="E37" s="95"/>
      <c r="F37" s="95"/>
      <c r="G37" s="95"/>
      <c r="H37" s="95"/>
      <c r="I37" s="95"/>
      <c r="J37" s="95"/>
    </row>
    <row r="38" spans="1:10" ht="8.2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ht="8.25" customHeight="1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ht="9" customHeight="1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ht="5.25" customHeight="1"/>
    <row r="42" spans="1:8" ht="9" customHeight="1">
      <c r="A42" s="96" t="s">
        <v>152</v>
      </c>
      <c r="B42" s="97"/>
      <c r="C42" s="98" t="s">
        <v>153</v>
      </c>
      <c r="D42" s="98" t="s">
        <v>154</v>
      </c>
      <c r="E42" s="98" t="s">
        <v>155</v>
      </c>
      <c r="F42" s="99"/>
      <c r="G42" s="100" t="s">
        <v>156</v>
      </c>
      <c r="H42" s="100" t="s">
        <v>157</v>
      </c>
    </row>
    <row r="43" spans="1:8" ht="9" customHeight="1">
      <c r="A43" s="101"/>
      <c r="B43" s="102"/>
      <c r="C43" s="103"/>
      <c r="D43" s="103"/>
      <c r="E43" s="103"/>
      <c r="F43" s="104"/>
      <c r="G43" s="105"/>
      <c r="H43" s="105"/>
    </row>
    <row r="44" spans="1:8" ht="9.75" customHeight="1">
      <c r="A44" s="106"/>
      <c r="B44" s="107"/>
      <c r="C44" s="108"/>
      <c r="D44" s="108"/>
      <c r="E44" s="108"/>
      <c r="F44" s="109"/>
      <c r="G44" s="110"/>
      <c r="H44" s="110"/>
    </row>
    <row r="45" spans="1:8" ht="5.25" customHeight="1">
      <c r="A45" s="111"/>
      <c r="B45" s="112"/>
      <c r="C45" s="113"/>
      <c r="D45" s="113"/>
      <c r="E45" s="113"/>
      <c r="F45" s="111"/>
      <c r="G45" s="112"/>
      <c r="H45" s="112"/>
    </row>
    <row r="46" spans="1:8" ht="10.5" customHeight="1">
      <c r="A46" s="114" t="s">
        <v>158</v>
      </c>
      <c r="B46" s="115"/>
      <c r="C46" s="116">
        <f>SUM(C47:C65)</f>
        <v>3128000000</v>
      </c>
      <c r="D46" s="117"/>
      <c r="E46" s="117"/>
      <c r="F46" s="118"/>
      <c r="G46" s="119">
        <f>SUM(F47:G65)</f>
        <v>36483160</v>
      </c>
      <c r="H46" s="115"/>
    </row>
    <row r="47" spans="1:8" ht="10.5" customHeight="1">
      <c r="A47" s="120" t="s">
        <v>159</v>
      </c>
      <c r="B47" s="115"/>
      <c r="C47" s="121">
        <v>150000000</v>
      </c>
      <c r="D47" s="122">
        <v>12</v>
      </c>
      <c r="E47" s="117" t="s">
        <v>160</v>
      </c>
      <c r="F47" s="118"/>
      <c r="G47" s="123">
        <v>870000</v>
      </c>
      <c r="H47" s="124">
        <v>0.0081</v>
      </c>
    </row>
    <row r="48" spans="1:8" ht="10.5" customHeight="1">
      <c r="A48" s="120" t="s">
        <v>161</v>
      </c>
      <c r="B48" s="115"/>
      <c r="C48" s="121">
        <v>100000000</v>
      </c>
      <c r="D48" s="122">
        <v>12</v>
      </c>
      <c r="E48" s="117" t="s">
        <v>162</v>
      </c>
      <c r="F48" s="118"/>
      <c r="G48" s="123">
        <v>580000</v>
      </c>
      <c r="H48" s="124">
        <v>0.009</v>
      </c>
    </row>
    <row r="49" spans="1:8" ht="10.5" customHeight="1">
      <c r="A49" s="120" t="s">
        <v>163</v>
      </c>
      <c r="B49" s="115"/>
      <c r="C49" s="121">
        <v>160000000</v>
      </c>
      <c r="D49" s="122">
        <v>12</v>
      </c>
      <c r="E49" s="117" t="s">
        <v>164</v>
      </c>
      <c r="F49" s="118"/>
      <c r="G49" s="123">
        <v>928000</v>
      </c>
      <c r="H49" s="124">
        <v>0.0086</v>
      </c>
    </row>
    <row r="50" spans="1:8" ht="10.5" customHeight="1">
      <c r="A50" s="120" t="s">
        <v>165</v>
      </c>
      <c r="B50" s="115"/>
      <c r="C50" s="121">
        <v>100000000</v>
      </c>
      <c r="D50" s="122">
        <v>12</v>
      </c>
      <c r="E50" s="117" t="s">
        <v>164</v>
      </c>
      <c r="F50" s="118"/>
      <c r="G50" s="123">
        <v>580000</v>
      </c>
      <c r="H50" s="124">
        <v>0.009</v>
      </c>
    </row>
    <row r="51" spans="1:8" ht="10.5" customHeight="1">
      <c r="A51" s="120" t="s">
        <v>166</v>
      </c>
      <c r="B51" s="115"/>
      <c r="C51" s="121">
        <v>100000000</v>
      </c>
      <c r="D51" s="122">
        <v>12</v>
      </c>
      <c r="E51" s="117" t="s">
        <v>167</v>
      </c>
      <c r="F51" s="118"/>
      <c r="G51" s="123">
        <v>580000</v>
      </c>
      <c r="H51" s="124">
        <v>0.0093</v>
      </c>
    </row>
    <row r="52" spans="1:8" ht="10.5" customHeight="1">
      <c r="A52" s="120" t="s">
        <v>168</v>
      </c>
      <c r="B52" s="115"/>
      <c r="C52" s="121">
        <v>200000000</v>
      </c>
      <c r="D52" s="122">
        <v>12</v>
      </c>
      <c r="E52" s="117" t="s">
        <v>167</v>
      </c>
      <c r="F52" s="118"/>
      <c r="G52" s="123">
        <v>1160000</v>
      </c>
      <c r="H52" s="124">
        <v>0.0093</v>
      </c>
    </row>
    <row r="53" spans="1:8" ht="10.5" customHeight="1">
      <c r="A53" s="120" t="s">
        <v>169</v>
      </c>
      <c r="B53" s="115"/>
      <c r="C53" s="121">
        <v>235000000</v>
      </c>
      <c r="D53" s="122">
        <v>12</v>
      </c>
      <c r="E53" s="117" t="s">
        <v>170</v>
      </c>
      <c r="F53" s="118"/>
      <c r="G53" s="123">
        <v>2453400</v>
      </c>
      <c r="H53" s="124">
        <v>0.0079</v>
      </c>
    </row>
    <row r="54" spans="1:8" ht="10.5" customHeight="1">
      <c r="A54" s="120" t="s">
        <v>171</v>
      </c>
      <c r="B54" s="115"/>
      <c r="C54" s="121">
        <v>200000000</v>
      </c>
      <c r="D54" s="122">
        <v>12</v>
      </c>
      <c r="E54" s="117" t="s">
        <v>172</v>
      </c>
      <c r="F54" s="118"/>
      <c r="G54" s="123">
        <v>696000</v>
      </c>
      <c r="H54" s="124">
        <v>0.0093</v>
      </c>
    </row>
    <row r="55" spans="1:8" ht="10.5" customHeight="1">
      <c r="A55" s="120" t="s">
        <v>173</v>
      </c>
      <c r="B55" s="115"/>
      <c r="C55" s="121">
        <v>200000000</v>
      </c>
      <c r="D55" s="122">
        <v>12</v>
      </c>
      <c r="E55" s="117" t="s">
        <v>174</v>
      </c>
      <c r="F55" s="118"/>
      <c r="G55" s="123">
        <v>1972000</v>
      </c>
      <c r="H55" s="124">
        <v>0.01</v>
      </c>
    </row>
    <row r="56" spans="1:8" ht="10.5" customHeight="1">
      <c r="A56" s="120" t="s">
        <v>175</v>
      </c>
      <c r="B56" s="115"/>
      <c r="C56" s="121">
        <v>116000000</v>
      </c>
      <c r="D56" s="122">
        <v>12</v>
      </c>
      <c r="E56" s="117" t="s">
        <v>176</v>
      </c>
      <c r="F56" s="118"/>
      <c r="G56" s="123">
        <v>672800</v>
      </c>
      <c r="H56" s="124">
        <v>0.01</v>
      </c>
    </row>
    <row r="57" spans="1:8" ht="10.5" customHeight="1">
      <c r="A57" s="120" t="s">
        <v>177</v>
      </c>
      <c r="B57" s="115"/>
      <c r="C57" s="121">
        <v>300000000</v>
      </c>
      <c r="D57" s="122">
        <v>12</v>
      </c>
      <c r="E57" s="117" t="s">
        <v>178</v>
      </c>
      <c r="F57" s="118"/>
      <c r="G57" s="123">
        <v>0</v>
      </c>
      <c r="H57" s="124">
        <v>0.0083</v>
      </c>
    </row>
    <row r="58" spans="1:8" ht="10.5" customHeight="1">
      <c r="A58" s="120" t="s">
        <v>179</v>
      </c>
      <c r="B58" s="115"/>
      <c r="C58" s="121">
        <v>215000000</v>
      </c>
      <c r="D58" s="122">
        <v>12</v>
      </c>
      <c r="E58" s="117" t="s">
        <v>162</v>
      </c>
      <c r="F58" s="118"/>
      <c r="G58" s="123">
        <v>2494000</v>
      </c>
      <c r="H58" s="124">
        <v>0.0102</v>
      </c>
    </row>
    <row r="59" spans="1:8" ht="10.5" customHeight="1">
      <c r="A59" s="120" t="s">
        <v>180</v>
      </c>
      <c r="B59" s="115"/>
      <c r="C59" s="121">
        <v>127000000</v>
      </c>
      <c r="D59" s="122">
        <v>12</v>
      </c>
      <c r="E59" s="117" t="s">
        <v>181</v>
      </c>
      <c r="F59" s="118"/>
      <c r="G59" s="123">
        <v>1178560</v>
      </c>
      <c r="H59" s="124">
        <v>0.0107</v>
      </c>
    </row>
    <row r="60" spans="1:8" ht="10.5" customHeight="1">
      <c r="A60" s="120" t="s">
        <v>182</v>
      </c>
      <c r="B60" s="115"/>
      <c r="C60" s="121">
        <v>173000000</v>
      </c>
      <c r="D60" s="122">
        <v>12</v>
      </c>
      <c r="E60" s="117" t="s">
        <v>176</v>
      </c>
      <c r="F60" s="118"/>
      <c r="G60" s="123">
        <v>4174144</v>
      </c>
      <c r="H60" s="124">
        <v>0.0131</v>
      </c>
    </row>
    <row r="61" spans="1:8" ht="10.5" customHeight="1">
      <c r="A61" s="120" t="s">
        <v>183</v>
      </c>
      <c r="B61" s="115"/>
      <c r="C61" s="121">
        <v>200000000</v>
      </c>
      <c r="D61" s="122">
        <v>12</v>
      </c>
      <c r="E61" s="117" t="s">
        <v>176</v>
      </c>
      <c r="F61" s="118"/>
      <c r="G61" s="123">
        <v>4825600</v>
      </c>
      <c r="H61" s="124">
        <v>0.013</v>
      </c>
    </row>
    <row r="62" spans="1:8" ht="10.5" customHeight="1">
      <c r="A62" s="120" t="s">
        <v>184</v>
      </c>
      <c r="B62" s="115"/>
      <c r="C62" s="121">
        <v>180000000</v>
      </c>
      <c r="D62" s="122">
        <v>12</v>
      </c>
      <c r="E62" s="117" t="s">
        <v>176</v>
      </c>
      <c r="F62" s="118"/>
      <c r="G62" s="123">
        <v>4343040</v>
      </c>
      <c r="H62" s="124">
        <v>0.0125</v>
      </c>
    </row>
    <row r="63" spans="1:8" ht="10.5" customHeight="1">
      <c r="A63" s="120" t="s">
        <v>185</v>
      </c>
      <c r="B63" s="115"/>
      <c r="C63" s="121">
        <v>177000000</v>
      </c>
      <c r="D63" s="122">
        <v>12</v>
      </c>
      <c r="E63" s="117" t="s">
        <v>172</v>
      </c>
      <c r="F63" s="118"/>
      <c r="G63" s="123">
        <v>4270656</v>
      </c>
      <c r="H63" s="124">
        <v>0.0121</v>
      </c>
    </row>
    <row r="64" spans="1:8" ht="10.5" customHeight="1">
      <c r="A64" s="120" t="s">
        <v>186</v>
      </c>
      <c r="B64" s="115"/>
      <c r="C64" s="121">
        <v>95000000</v>
      </c>
      <c r="D64" s="122">
        <v>11</v>
      </c>
      <c r="E64" s="117" t="s">
        <v>172</v>
      </c>
      <c r="F64" s="118"/>
      <c r="G64" s="123">
        <v>2292160</v>
      </c>
      <c r="H64" s="124">
        <v>0.0119</v>
      </c>
    </row>
    <row r="65" spans="1:8" ht="10.5" customHeight="1">
      <c r="A65" s="120" t="s">
        <v>187</v>
      </c>
      <c r="B65" s="115"/>
      <c r="C65" s="121">
        <v>100000000</v>
      </c>
      <c r="D65" s="122">
        <v>11</v>
      </c>
      <c r="E65" s="117" t="s">
        <v>172</v>
      </c>
      <c r="F65" s="118"/>
      <c r="G65" s="123">
        <v>2412800</v>
      </c>
      <c r="H65" s="124">
        <v>0.0126</v>
      </c>
    </row>
    <row r="66" spans="1:8" ht="6" customHeight="1">
      <c r="A66" s="125"/>
      <c r="B66" s="126"/>
      <c r="C66" s="127"/>
      <c r="D66" s="127"/>
      <c r="E66" s="127"/>
      <c r="F66" s="125"/>
      <c r="G66" s="126"/>
      <c r="H66" s="126"/>
    </row>
  </sheetData>
  <sheetProtection/>
  <mergeCells count="18"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  <mergeCell ref="A1:J4"/>
    <mergeCell ref="A6:A11"/>
    <mergeCell ref="C6:C11"/>
    <mergeCell ref="D6:D11"/>
    <mergeCell ref="E6:E11"/>
    <mergeCell ref="G6:G11"/>
    <mergeCell ref="H6:H11"/>
    <mergeCell ref="I6:I11"/>
    <mergeCell ref="J6:J11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131" customWidth="1"/>
    <col min="2" max="2" width="32.8515625" style="131" customWidth="1"/>
    <col min="3" max="7" width="12.421875" style="131" customWidth="1"/>
    <col min="8" max="9" width="13.7109375" style="131" customWidth="1"/>
    <col min="10" max="12" width="12.421875" style="131" customWidth="1"/>
    <col min="13" max="16384" width="11.421875" style="131" customWidth="1"/>
  </cols>
  <sheetData>
    <row r="2" spans="2:12" ht="12.75">
      <c r="B2" s="128" t="s">
        <v>188</v>
      </c>
      <c r="C2" s="129"/>
      <c r="D2" s="129"/>
      <c r="E2" s="129"/>
      <c r="F2" s="129"/>
      <c r="G2" s="129"/>
      <c r="H2" s="129"/>
      <c r="I2" s="129"/>
      <c r="J2" s="129"/>
      <c r="K2" s="129"/>
      <c r="L2" s="130"/>
    </row>
    <row r="3" spans="2:12" ht="12.75">
      <c r="B3" s="132" t="s">
        <v>189</v>
      </c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ht="12.75">
      <c r="B4" s="132" t="s">
        <v>190</v>
      </c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2:12" ht="12.75">
      <c r="B5" s="135" t="s">
        <v>191</v>
      </c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ht="63">
      <c r="B6" s="138" t="s">
        <v>192</v>
      </c>
      <c r="C6" s="139" t="s">
        <v>193</v>
      </c>
      <c r="D6" s="139" t="s">
        <v>194</v>
      </c>
      <c r="E6" s="139" t="s">
        <v>195</v>
      </c>
      <c r="F6" s="139" t="s">
        <v>196</v>
      </c>
      <c r="G6" s="139" t="s">
        <v>197</v>
      </c>
      <c r="H6" s="139" t="s">
        <v>198</v>
      </c>
      <c r="I6" s="139" t="s">
        <v>199</v>
      </c>
      <c r="J6" s="139" t="s">
        <v>200</v>
      </c>
      <c r="K6" s="139" t="s">
        <v>201</v>
      </c>
      <c r="L6" s="140" t="s">
        <v>202</v>
      </c>
    </row>
    <row r="7" spans="2:12" ht="12.75">
      <c r="B7" s="141" t="s">
        <v>203</v>
      </c>
      <c r="C7" s="142" t="s">
        <v>204</v>
      </c>
      <c r="D7" s="142" t="s">
        <v>205</v>
      </c>
      <c r="E7" s="142" t="s">
        <v>206</v>
      </c>
      <c r="F7" s="142" t="s">
        <v>207</v>
      </c>
      <c r="G7" s="142" t="s">
        <v>208</v>
      </c>
      <c r="H7" s="142" t="s">
        <v>209</v>
      </c>
      <c r="I7" s="142" t="s">
        <v>210</v>
      </c>
      <c r="J7" s="142" t="s">
        <v>211</v>
      </c>
      <c r="K7" s="142" t="s">
        <v>212</v>
      </c>
      <c r="L7" s="143" t="s">
        <v>213</v>
      </c>
    </row>
    <row r="8" spans="2:12" ht="12.75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6"/>
    </row>
    <row r="9" spans="2:12" ht="18">
      <c r="B9" s="147" t="s">
        <v>214</v>
      </c>
      <c r="C9" s="148"/>
      <c r="D9" s="148"/>
      <c r="E9" s="148"/>
      <c r="F9" s="148">
        <f aca="true" t="shared" si="0" ref="F9:L9">SUM(F10:F13)</f>
        <v>0</v>
      </c>
      <c r="G9" s="148"/>
      <c r="H9" s="148">
        <f t="shared" si="0"/>
        <v>0</v>
      </c>
      <c r="I9" s="148">
        <f t="shared" si="0"/>
        <v>0</v>
      </c>
      <c r="J9" s="148">
        <f t="shared" si="0"/>
        <v>0</v>
      </c>
      <c r="K9" s="148">
        <f t="shared" si="0"/>
        <v>0</v>
      </c>
      <c r="L9" s="149">
        <f t="shared" si="0"/>
        <v>0</v>
      </c>
    </row>
    <row r="10" spans="2:12" ht="12.75">
      <c r="B10" s="150" t="s">
        <v>215</v>
      </c>
      <c r="C10" s="151"/>
      <c r="D10" s="151"/>
      <c r="E10" s="151"/>
      <c r="F10" s="151">
        <v>0</v>
      </c>
      <c r="G10" s="151"/>
      <c r="H10" s="151">
        <v>0</v>
      </c>
      <c r="I10" s="151">
        <v>0</v>
      </c>
      <c r="J10" s="151">
        <v>0</v>
      </c>
      <c r="K10" s="151">
        <v>0</v>
      </c>
      <c r="L10" s="152">
        <f>F10-K10</f>
        <v>0</v>
      </c>
    </row>
    <row r="11" spans="2:12" ht="12.75">
      <c r="B11" s="150" t="s">
        <v>216</v>
      </c>
      <c r="C11" s="151"/>
      <c r="D11" s="151"/>
      <c r="E11" s="151"/>
      <c r="F11" s="151">
        <v>0</v>
      </c>
      <c r="G11" s="151"/>
      <c r="H11" s="151">
        <v>0</v>
      </c>
      <c r="I11" s="151">
        <v>0</v>
      </c>
      <c r="J11" s="151">
        <v>0</v>
      </c>
      <c r="K11" s="151">
        <v>0</v>
      </c>
      <c r="L11" s="152">
        <f aca="true" t="shared" si="1" ref="L11:L19">F11-K11</f>
        <v>0</v>
      </c>
    </row>
    <row r="12" spans="2:12" ht="12.75">
      <c r="B12" s="150" t="s">
        <v>217</v>
      </c>
      <c r="C12" s="151"/>
      <c r="D12" s="151"/>
      <c r="E12" s="151"/>
      <c r="F12" s="151">
        <v>0</v>
      </c>
      <c r="G12" s="151"/>
      <c r="H12" s="151">
        <v>0</v>
      </c>
      <c r="I12" s="151">
        <v>0</v>
      </c>
      <c r="J12" s="151">
        <v>0</v>
      </c>
      <c r="K12" s="151">
        <v>0</v>
      </c>
      <c r="L12" s="152">
        <f t="shared" si="1"/>
        <v>0</v>
      </c>
    </row>
    <row r="13" spans="2:12" ht="12.75">
      <c r="B13" s="150" t="s">
        <v>218</v>
      </c>
      <c r="C13" s="151"/>
      <c r="D13" s="151"/>
      <c r="E13" s="151"/>
      <c r="F13" s="151">
        <v>0</v>
      </c>
      <c r="G13" s="151"/>
      <c r="H13" s="151">
        <v>0</v>
      </c>
      <c r="I13" s="151">
        <v>0</v>
      </c>
      <c r="J13" s="151">
        <v>0</v>
      </c>
      <c r="K13" s="151">
        <v>0</v>
      </c>
      <c r="L13" s="152">
        <f t="shared" si="1"/>
        <v>0</v>
      </c>
    </row>
    <row r="14" spans="2:12" ht="12.75"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5"/>
    </row>
    <row r="15" spans="2:12" ht="12.75">
      <c r="B15" s="147" t="s">
        <v>219</v>
      </c>
      <c r="C15" s="148"/>
      <c r="D15" s="148"/>
      <c r="E15" s="148"/>
      <c r="F15" s="148">
        <f aca="true" t="shared" si="2" ref="F15:L15">SUM(F16:F19)</f>
        <v>0</v>
      </c>
      <c r="G15" s="148"/>
      <c r="H15" s="148">
        <f t="shared" si="2"/>
        <v>0</v>
      </c>
      <c r="I15" s="148">
        <f t="shared" si="2"/>
        <v>0</v>
      </c>
      <c r="J15" s="148">
        <f t="shared" si="2"/>
        <v>0</v>
      </c>
      <c r="K15" s="148">
        <f t="shared" si="2"/>
        <v>0</v>
      </c>
      <c r="L15" s="149">
        <f t="shared" si="2"/>
        <v>0</v>
      </c>
    </row>
    <row r="16" spans="2:12" ht="12.75">
      <c r="B16" s="150" t="s">
        <v>220</v>
      </c>
      <c r="C16" s="151"/>
      <c r="D16" s="151"/>
      <c r="E16" s="151"/>
      <c r="F16" s="151">
        <v>0</v>
      </c>
      <c r="G16" s="151"/>
      <c r="H16" s="151">
        <v>0</v>
      </c>
      <c r="I16" s="151">
        <v>0</v>
      </c>
      <c r="J16" s="151">
        <v>0</v>
      </c>
      <c r="K16" s="151">
        <v>0</v>
      </c>
      <c r="L16" s="152">
        <f t="shared" si="1"/>
        <v>0</v>
      </c>
    </row>
    <row r="17" spans="2:12" ht="12.75">
      <c r="B17" s="150" t="s">
        <v>221</v>
      </c>
      <c r="C17" s="151"/>
      <c r="D17" s="151"/>
      <c r="E17" s="151"/>
      <c r="F17" s="151">
        <v>0</v>
      </c>
      <c r="G17" s="151"/>
      <c r="H17" s="151">
        <v>0</v>
      </c>
      <c r="I17" s="151">
        <v>0</v>
      </c>
      <c r="J17" s="151">
        <v>0</v>
      </c>
      <c r="K17" s="151">
        <v>0</v>
      </c>
      <c r="L17" s="152">
        <f t="shared" si="1"/>
        <v>0</v>
      </c>
    </row>
    <row r="18" spans="2:12" ht="12.75">
      <c r="B18" s="150" t="s">
        <v>222</v>
      </c>
      <c r="C18" s="151"/>
      <c r="D18" s="151"/>
      <c r="E18" s="151"/>
      <c r="F18" s="151">
        <v>0</v>
      </c>
      <c r="G18" s="151"/>
      <c r="H18" s="151">
        <v>0</v>
      </c>
      <c r="I18" s="151">
        <v>0</v>
      </c>
      <c r="J18" s="151">
        <v>0</v>
      </c>
      <c r="K18" s="151">
        <v>0</v>
      </c>
      <c r="L18" s="152">
        <f t="shared" si="1"/>
        <v>0</v>
      </c>
    </row>
    <row r="19" spans="2:12" ht="12.75">
      <c r="B19" s="150" t="s">
        <v>223</v>
      </c>
      <c r="C19" s="151"/>
      <c r="D19" s="151"/>
      <c r="E19" s="151"/>
      <c r="F19" s="151">
        <v>0</v>
      </c>
      <c r="G19" s="151"/>
      <c r="H19" s="151">
        <v>0</v>
      </c>
      <c r="I19" s="151">
        <v>0</v>
      </c>
      <c r="J19" s="151">
        <v>0</v>
      </c>
      <c r="K19" s="151">
        <v>0</v>
      </c>
      <c r="L19" s="152">
        <f t="shared" si="1"/>
        <v>0</v>
      </c>
    </row>
    <row r="20" spans="2:12" ht="12.75"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5"/>
    </row>
    <row r="21" spans="2:12" ht="18">
      <c r="B21" s="147" t="s">
        <v>224</v>
      </c>
      <c r="C21" s="148"/>
      <c r="D21" s="148"/>
      <c r="E21" s="148"/>
      <c r="F21" s="148">
        <f aca="true" t="shared" si="3" ref="F21:L21">F9+F15</f>
        <v>0</v>
      </c>
      <c r="G21" s="148"/>
      <c r="H21" s="148">
        <f t="shared" si="3"/>
        <v>0</v>
      </c>
      <c r="I21" s="148">
        <f t="shared" si="3"/>
        <v>0</v>
      </c>
      <c r="J21" s="148">
        <f t="shared" si="3"/>
        <v>0</v>
      </c>
      <c r="K21" s="148">
        <f t="shared" si="3"/>
        <v>0</v>
      </c>
      <c r="L21" s="149">
        <f t="shared" si="3"/>
        <v>0</v>
      </c>
    </row>
    <row r="22" spans="2:12" ht="12.75"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8"/>
    </row>
    <row r="23" spans="3:7" ht="12.75">
      <c r="C23" s="159"/>
      <c r="D23" s="159"/>
      <c r="F23" s="159"/>
      <c r="G23" s="159"/>
    </row>
    <row r="24" spans="3:7" ht="12.75">
      <c r="C24" s="159"/>
      <c r="D24" s="159"/>
      <c r="F24" s="159"/>
      <c r="G24" s="159"/>
    </row>
    <row r="25" spans="3:7" ht="12.75">
      <c r="C25" s="159"/>
      <c r="D25" s="159"/>
      <c r="F25" s="159"/>
      <c r="G25" s="159"/>
    </row>
    <row r="26" spans="3:7" ht="12.75">
      <c r="C26" s="159"/>
      <c r="D26" s="159"/>
      <c r="F26" s="159"/>
      <c r="G26" s="159"/>
    </row>
    <row r="27" spans="3:7" ht="12.75">
      <c r="C27" s="159"/>
      <c r="D27" s="159"/>
      <c r="F27" s="159"/>
      <c r="G27" s="159"/>
    </row>
    <row r="28" spans="3:7" ht="12.75">
      <c r="C28" s="159"/>
      <c r="D28" s="159"/>
      <c r="F28" s="159"/>
      <c r="G28" s="159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2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225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69"/>
      <c r="C7" s="163" t="s">
        <v>226</v>
      </c>
      <c r="D7" s="69"/>
      <c r="E7" s="164" t="s">
        <v>227</v>
      </c>
      <c r="F7" s="165"/>
      <c r="G7" s="166" t="s">
        <v>228</v>
      </c>
    </row>
    <row r="8" spans="1:7" s="167" customFormat="1" ht="9.75" customHeight="1">
      <c r="A8" s="168"/>
      <c r="B8" s="74"/>
      <c r="C8" s="169"/>
      <c r="D8" s="74"/>
      <c r="E8" s="74"/>
      <c r="F8" s="170"/>
      <c r="G8" s="171"/>
    </row>
    <row r="9" spans="1:7" ht="9.75" customHeight="1">
      <c r="A9" s="172" t="s">
        <v>229</v>
      </c>
      <c r="B9" s="4"/>
      <c r="C9" s="173">
        <f>+C10+C11+C12</f>
        <v>23682008316</v>
      </c>
      <c r="D9" s="4"/>
      <c r="E9" s="174">
        <f>+E10+E11+E12</f>
        <v>18244364762.65</v>
      </c>
      <c r="F9" s="14"/>
      <c r="G9" s="174">
        <f>+G10+G11+G12</f>
        <v>18246687922.74</v>
      </c>
    </row>
    <row r="10" spans="1:7" ht="9.75" customHeight="1">
      <c r="A10" s="175" t="s">
        <v>230</v>
      </c>
      <c r="B10" s="4"/>
      <c r="C10" s="176">
        <v>10372746623</v>
      </c>
      <c r="D10" s="4"/>
      <c r="E10" s="177">
        <v>7617721807.57</v>
      </c>
      <c r="F10" s="14"/>
      <c r="G10" s="177">
        <v>7616405258.66</v>
      </c>
    </row>
    <row r="11" spans="1:7" ht="9.75" customHeight="1">
      <c r="A11" s="175" t="s">
        <v>231</v>
      </c>
      <c r="B11" s="4"/>
      <c r="C11" s="176">
        <v>13352071764</v>
      </c>
      <c r="D11" s="4"/>
      <c r="E11" s="177">
        <v>10496098495.79</v>
      </c>
      <c r="F11" s="14"/>
      <c r="G11" s="177">
        <v>10496098495.79</v>
      </c>
    </row>
    <row r="12" spans="1:7" ht="9.75" customHeight="1">
      <c r="A12" s="175" t="s">
        <v>232</v>
      </c>
      <c r="B12" s="4"/>
      <c r="C12" s="176">
        <f>+C52</f>
        <v>-42810071</v>
      </c>
      <c r="D12" s="4"/>
      <c r="E12" s="177">
        <f>+E52</f>
        <v>130544459.28999999</v>
      </c>
      <c r="F12" s="14"/>
      <c r="G12" s="177">
        <f>+G52</f>
        <v>134184168.28999999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172" t="s">
        <v>233</v>
      </c>
      <c r="B14" s="4"/>
      <c r="C14" s="173">
        <f>+C15+C16</f>
        <v>23682008316</v>
      </c>
      <c r="D14" s="4"/>
      <c r="E14" s="174">
        <f>+E15+E16</f>
        <v>17562891462.11</v>
      </c>
      <c r="F14" s="14"/>
      <c r="G14" s="174">
        <f>+G15+G16</f>
        <v>17171862428.470001</v>
      </c>
    </row>
    <row r="15" spans="1:7" ht="9.75" customHeight="1">
      <c r="A15" s="175" t="s">
        <v>234</v>
      </c>
      <c r="B15" s="4"/>
      <c r="C15" s="176">
        <v>10372746623</v>
      </c>
      <c r="D15" s="4"/>
      <c r="E15" s="177">
        <v>7734749296.47</v>
      </c>
      <c r="F15" s="14"/>
      <c r="G15" s="177">
        <v>7361488423.52</v>
      </c>
    </row>
    <row r="16" spans="1:7" ht="9.75" customHeight="1">
      <c r="A16" s="175" t="s">
        <v>235</v>
      </c>
      <c r="B16" s="4"/>
      <c r="C16" s="176">
        <v>13309261693</v>
      </c>
      <c r="D16" s="4"/>
      <c r="E16" s="177">
        <v>9828142165.64</v>
      </c>
      <c r="F16" s="14"/>
      <c r="G16" s="177">
        <v>9810374004.95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172" t="s">
        <v>236</v>
      </c>
      <c r="B18" s="4"/>
      <c r="C18" s="178"/>
      <c r="D18" s="179"/>
      <c r="E18" s="174">
        <f>+E19+E21</f>
        <v>549487448.55</v>
      </c>
      <c r="F18" s="14"/>
      <c r="G18" s="174">
        <f>+G19+G21</f>
        <v>512659647.82</v>
      </c>
    </row>
    <row r="19" spans="1:7" ht="12.75" customHeight="1" hidden="1">
      <c r="A19" s="180"/>
      <c r="B19" s="4"/>
      <c r="C19" s="181"/>
      <c r="D19" s="4"/>
      <c r="E19" s="182">
        <v>384347846.73</v>
      </c>
      <c r="F19" s="14"/>
      <c r="G19" s="182">
        <v>347866257.25</v>
      </c>
    </row>
    <row r="20" spans="1:7" ht="9.75" customHeight="1">
      <c r="A20" s="175" t="s">
        <v>237</v>
      </c>
      <c r="B20" s="4"/>
      <c r="C20" s="183"/>
      <c r="D20" s="184"/>
      <c r="E20" s="182"/>
      <c r="F20" s="14"/>
      <c r="G20" s="182"/>
    </row>
    <row r="21" spans="1:7" ht="12.75" customHeight="1" hidden="1">
      <c r="A21" s="175"/>
      <c r="B21" s="4"/>
      <c r="C21" s="181">
        <v>0</v>
      </c>
      <c r="D21" s="4"/>
      <c r="E21" s="182">
        <v>165139601.82</v>
      </c>
      <c r="F21" s="14"/>
      <c r="G21" s="182">
        <v>164793390.57</v>
      </c>
    </row>
    <row r="22" spans="1:7" ht="9.75" customHeight="1">
      <c r="A22" s="175" t="s">
        <v>238</v>
      </c>
      <c r="B22" s="4"/>
      <c r="C22" s="183"/>
      <c r="D22" s="184"/>
      <c r="E22" s="182"/>
      <c r="F22" s="14"/>
      <c r="G22" s="182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172" t="s">
        <v>239</v>
      </c>
      <c r="B24" s="4"/>
      <c r="C24" s="173">
        <f>+C9-C14</f>
        <v>0</v>
      </c>
      <c r="D24" s="4"/>
      <c r="E24" s="174">
        <f>+E9-E14+E18</f>
        <v>1230960749.0900009</v>
      </c>
      <c r="F24" s="14">
        <f>+F9-F14+F18</f>
        <v>0</v>
      </c>
      <c r="G24" s="174">
        <f>+G9-G14+G18</f>
        <v>1587485142.0900004</v>
      </c>
    </row>
    <row r="25" spans="1:7" ht="6" customHeight="1">
      <c r="A25" s="3"/>
      <c r="B25" s="4"/>
      <c r="C25" s="14"/>
      <c r="D25" s="4"/>
      <c r="E25" s="174"/>
      <c r="F25" s="14"/>
      <c r="G25" s="174"/>
    </row>
    <row r="26" spans="1:7" ht="9.75" customHeight="1">
      <c r="A26" s="172" t="s">
        <v>240</v>
      </c>
      <c r="B26" s="4"/>
      <c r="C26" s="173">
        <f>+C24-C12</f>
        <v>42810071</v>
      </c>
      <c r="D26" s="4"/>
      <c r="E26" s="174">
        <f>+E24-E12</f>
        <v>1100416289.800001</v>
      </c>
      <c r="F26" s="14">
        <f>+F24-F12</f>
        <v>0</v>
      </c>
      <c r="G26" s="174">
        <f>+G24-G12</f>
        <v>1453300973.8000004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172" t="s">
        <v>241</v>
      </c>
      <c r="B28" s="4"/>
      <c r="C28" s="173">
        <f>+C26</f>
        <v>42810071</v>
      </c>
      <c r="D28" s="4"/>
      <c r="E28" s="174">
        <f>+E26-E18</f>
        <v>550928841.250001</v>
      </c>
      <c r="F28" s="14"/>
      <c r="G28" s="174">
        <f>+G26-G18</f>
        <v>940641325.9800005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242</v>
      </c>
      <c r="B32" s="165"/>
      <c r="C32" s="185" t="s">
        <v>243</v>
      </c>
      <c r="D32" s="69"/>
      <c r="E32" s="186" t="s">
        <v>227</v>
      </c>
      <c r="F32" s="165"/>
      <c r="G32" s="166" t="s">
        <v>244</v>
      </c>
    </row>
    <row r="33" spans="1:7" s="167" customFormat="1" ht="9.75" customHeight="1">
      <c r="A33" s="168"/>
      <c r="B33" s="170"/>
      <c r="C33" s="187"/>
      <c r="D33" s="74"/>
      <c r="E33" s="188"/>
      <c r="F33" s="170"/>
      <c r="G33" s="171"/>
    </row>
    <row r="34" spans="1:7" ht="9.75" customHeight="1">
      <c r="A34" s="189" t="s">
        <v>245</v>
      </c>
      <c r="B34" s="112"/>
      <c r="C34" s="190">
        <f>+C35+C36</f>
        <v>565137313.4200001</v>
      </c>
      <c r="D34" s="112"/>
      <c r="E34" s="191">
        <f>+E35+E36</f>
        <v>301983074.59</v>
      </c>
      <c r="F34" s="192"/>
      <c r="G34" s="191">
        <f>+G35+G36</f>
        <v>301983074.59</v>
      </c>
    </row>
    <row r="35" spans="1:7" ht="9.75" customHeight="1">
      <c r="A35" s="175" t="s">
        <v>246</v>
      </c>
      <c r="B35" s="4"/>
      <c r="C35" s="176">
        <v>534105548.42</v>
      </c>
      <c r="D35" s="4"/>
      <c r="E35" s="177">
        <v>294226552.33</v>
      </c>
      <c r="F35" s="14"/>
      <c r="G35" s="177">
        <v>294226552.33</v>
      </c>
    </row>
    <row r="36" spans="1:7" ht="9.75" customHeight="1">
      <c r="A36" s="175" t="s">
        <v>247</v>
      </c>
      <c r="B36" s="4"/>
      <c r="C36" s="176">
        <v>31031765</v>
      </c>
      <c r="D36" s="4"/>
      <c r="E36" s="177">
        <v>7756522.26</v>
      </c>
      <c r="F36" s="14"/>
      <c r="G36" s="177">
        <v>7756522.26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172" t="s">
        <v>248</v>
      </c>
      <c r="B38" s="4"/>
      <c r="C38" s="173">
        <f>+C28+C34</f>
        <v>607947384.4200001</v>
      </c>
      <c r="D38" s="4"/>
      <c r="E38" s="174">
        <f>+E28+E34</f>
        <v>852911915.8400009</v>
      </c>
      <c r="F38" s="14"/>
      <c r="G38" s="174">
        <f>+G28+G34</f>
        <v>1242624400.5700004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242</v>
      </c>
      <c r="B42" s="69"/>
      <c r="C42" s="163" t="s">
        <v>249</v>
      </c>
      <c r="D42" s="69"/>
      <c r="E42" s="164" t="s">
        <v>227</v>
      </c>
      <c r="F42" s="165"/>
      <c r="G42" s="166" t="s">
        <v>228</v>
      </c>
    </row>
    <row r="43" spans="1:7" s="167" customFormat="1" ht="9.75" customHeight="1">
      <c r="A43" s="168"/>
      <c r="B43" s="74"/>
      <c r="C43" s="169"/>
      <c r="D43" s="74"/>
      <c r="E43" s="74"/>
      <c r="F43" s="170"/>
      <c r="G43" s="171"/>
    </row>
    <row r="44" spans="1:7" ht="9.75" customHeight="1">
      <c r="A44" s="172" t="s">
        <v>250</v>
      </c>
      <c r="B44" s="4"/>
      <c r="C44" s="173">
        <f>+C45+C46</f>
        <v>0</v>
      </c>
      <c r="D44" s="4"/>
      <c r="E44" s="174">
        <f>+E45+E46</f>
        <v>165865894</v>
      </c>
      <c r="F44" s="14"/>
      <c r="G44" s="174">
        <f>+G45+G46</f>
        <v>165865894</v>
      </c>
    </row>
    <row r="45" spans="1:7" ht="9.75" customHeight="1">
      <c r="A45" s="175" t="s">
        <v>251</v>
      </c>
      <c r="B45" s="4"/>
      <c r="C45" s="176">
        <v>0</v>
      </c>
      <c r="D45" s="4"/>
      <c r="E45" s="177">
        <v>165865894</v>
      </c>
      <c r="F45" s="14"/>
      <c r="G45" s="177">
        <v>165865894</v>
      </c>
    </row>
    <row r="46" spans="1:7" ht="9.75" customHeight="1">
      <c r="A46" s="175" t="s">
        <v>252</v>
      </c>
      <c r="B46" s="4"/>
      <c r="C46" s="176">
        <v>0</v>
      </c>
      <c r="D46" s="4"/>
      <c r="E46" s="177">
        <v>0</v>
      </c>
      <c r="F46" s="14"/>
      <c r="G46" s="177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172" t="s">
        <v>253</v>
      </c>
      <c r="B48" s="4"/>
      <c r="C48" s="173">
        <f>+C49+C50</f>
        <v>42810071</v>
      </c>
      <c r="D48" s="4"/>
      <c r="E48" s="174">
        <f>+E49+E50</f>
        <v>35321434.71</v>
      </c>
      <c r="F48" s="14"/>
      <c r="G48" s="174">
        <f>+G49+G50</f>
        <v>31681725.71</v>
      </c>
    </row>
    <row r="49" spans="1:7" ht="9.75" customHeight="1">
      <c r="A49" s="175" t="s">
        <v>254</v>
      </c>
      <c r="B49" s="4"/>
      <c r="C49" s="176">
        <v>0</v>
      </c>
      <c r="D49" s="4"/>
      <c r="E49" s="177">
        <v>3639709.01</v>
      </c>
      <c r="F49" s="14"/>
      <c r="G49" s="177">
        <v>3639709.01</v>
      </c>
    </row>
    <row r="50" spans="1:7" ht="9.75" customHeight="1">
      <c r="A50" s="175" t="s">
        <v>255</v>
      </c>
      <c r="B50" s="4"/>
      <c r="C50" s="176">
        <v>42810071</v>
      </c>
      <c r="D50" s="4"/>
      <c r="E50" s="177">
        <v>31681725.7</v>
      </c>
      <c r="F50" s="14"/>
      <c r="G50" s="177">
        <v>28042016.7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172" t="s">
        <v>256</v>
      </c>
      <c r="B52" s="4"/>
      <c r="C52" s="173">
        <f>+C44-C48</f>
        <v>-42810071</v>
      </c>
      <c r="D52" s="4"/>
      <c r="E52" s="174">
        <f>+E44-E48</f>
        <v>130544459.28999999</v>
      </c>
      <c r="F52" s="14"/>
      <c r="G52" s="174">
        <f>+G44-G48</f>
        <v>134184168.28999999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242</v>
      </c>
      <c r="B56" s="69"/>
      <c r="C56" s="163" t="s">
        <v>249</v>
      </c>
      <c r="D56" s="69"/>
      <c r="E56" s="164" t="s">
        <v>227</v>
      </c>
      <c r="F56" s="165"/>
      <c r="G56" s="166" t="s">
        <v>228</v>
      </c>
    </row>
    <row r="57" spans="1:7" s="167" customFormat="1" ht="9.75" customHeight="1">
      <c r="A57" s="168"/>
      <c r="B57" s="74"/>
      <c r="C57" s="169"/>
      <c r="D57" s="74"/>
      <c r="E57" s="74"/>
      <c r="F57" s="170"/>
      <c r="G57" s="171"/>
    </row>
    <row r="58" spans="1:7" ht="9.75" customHeight="1">
      <c r="A58" s="193" t="s">
        <v>230</v>
      </c>
      <c r="B58" s="4"/>
      <c r="C58" s="176">
        <f>+C10</f>
        <v>10372746623</v>
      </c>
      <c r="D58" s="4"/>
      <c r="E58" s="177">
        <f>+E10</f>
        <v>7617721807.57</v>
      </c>
      <c r="F58" s="14"/>
      <c r="G58" s="177">
        <f>+G10</f>
        <v>7616405258.66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193" t="s">
        <v>257</v>
      </c>
      <c r="B60" s="194"/>
      <c r="C60" s="176">
        <f>+C61-C62</f>
        <v>0</v>
      </c>
      <c r="D60" s="194"/>
      <c r="E60" s="177">
        <f>+E61-E62</f>
        <v>162226184.99</v>
      </c>
      <c r="F60" s="195"/>
      <c r="G60" s="177">
        <f>+G61-G62</f>
        <v>162226184.99</v>
      </c>
    </row>
    <row r="61" spans="1:7" ht="9.75" customHeight="1">
      <c r="A61" s="175" t="s">
        <v>251</v>
      </c>
      <c r="B61" s="4"/>
      <c r="C61" s="176">
        <f>+C45</f>
        <v>0</v>
      </c>
      <c r="D61" s="4"/>
      <c r="E61" s="177">
        <f>+E45</f>
        <v>165865894</v>
      </c>
      <c r="F61" s="14"/>
      <c r="G61" s="177">
        <f>+G45</f>
        <v>165865894</v>
      </c>
    </row>
    <row r="62" spans="1:7" ht="9.75" customHeight="1">
      <c r="A62" s="175" t="s">
        <v>254</v>
      </c>
      <c r="B62" s="4"/>
      <c r="C62" s="176">
        <f>+C49</f>
        <v>0</v>
      </c>
      <c r="D62" s="4"/>
      <c r="E62" s="177">
        <f>+E49</f>
        <v>3639709.01</v>
      </c>
      <c r="F62" s="14"/>
      <c r="G62" s="177">
        <f>+G49</f>
        <v>3639709.01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193" t="s">
        <v>234</v>
      </c>
      <c r="B64" s="4"/>
      <c r="C64" s="176">
        <f>+C15</f>
        <v>10372746623</v>
      </c>
      <c r="D64" s="4"/>
      <c r="E64" s="177">
        <f>+E15</f>
        <v>7734749296.47</v>
      </c>
      <c r="F64" s="14"/>
      <c r="G64" s="177">
        <f>+G15</f>
        <v>7361488423.52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180"/>
      <c r="B66" s="4"/>
      <c r="C66" s="181"/>
      <c r="D66" s="4"/>
      <c r="E66" s="182">
        <f>+E19</f>
        <v>384347846.73</v>
      </c>
      <c r="F66" s="14"/>
      <c r="G66" s="182">
        <f>+G19</f>
        <v>347866257.25</v>
      </c>
    </row>
    <row r="67" spans="1:7" ht="9.75" customHeight="1">
      <c r="A67" s="180" t="s">
        <v>237</v>
      </c>
      <c r="B67" s="4"/>
      <c r="C67" s="183"/>
      <c r="D67" s="184"/>
      <c r="E67" s="182"/>
      <c r="F67" s="14"/>
      <c r="G67" s="182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172" t="s">
        <v>258</v>
      </c>
      <c r="B69" s="4"/>
      <c r="C69" s="173">
        <f>+C58+C60-C64</f>
        <v>0</v>
      </c>
      <c r="D69" s="4"/>
      <c r="E69" s="174">
        <f>+E58+E60-E64+E66</f>
        <v>429546542.8199992</v>
      </c>
      <c r="F69" s="14"/>
      <c r="G69" s="174">
        <f>+G58+G60-G64+G66</f>
        <v>765009277.3799992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172" t="s">
        <v>259</v>
      </c>
      <c r="B71" s="4"/>
      <c r="C71" s="173">
        <f>+C69-C60</f>
        <v>0</v>
      </c>
      <c r="D71" s="4"/>
      <c r="E71" s="174">
        <f>+E69-E60</f>
        <v>267320357.8299992</v>
      </c>
      <c r="F71" s="14"/>
      <c r="G71" s="174">
        <f>+G69-G60</f>
        <v>602783092.3899992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242</v>
      </c>
      <c r="B75" s="69"/>
      <c r="C75" s="163" t="s">
        <v>249</v>
      </c>
      <c r="D75" s="69"/>
      <c r="E75" s="164" t="s">
        <v>227</v>
      </c>
      <c r="F75" s="165"/>
      <c r="G75" s="166" t="s">
        <v>228</v>
      </c>
    </row>
    <row r="76" spans="1:7" s="167" customFormat="1" ht="9.75" customHeight="1">
      <c r="A76" s="168"/>
      <c r="B76" s="74"/>
      <c r="C76" s="169"/>
      <c r="D76" s="74"/>
      <c r="E76" s="74"/>
      <c r="F76" s="170"/>
      <c r="G76" s="171"/>
    </row>
    <row r="77" spans="1:7" ht="9.75" customHeight="1">
      <c r="A77" s="193" t="s">
        <v>231</v>
      </c>
      <c r="B77" s="4"/>
      <c r="C77" s="176">
        <f>+C11</f>
        <v>13352071764</v>
      </c>
      <c r="D77" s="4"/>
      <c r="E77" s="177">
        <f>+E11</f>
        <v>10496098495.79</v>
      </c>
      <c r="F77" s="14"/>
      <c r="G77" s="177">
        <f>+G11</f>
        <v>10496098495.79</v>
      </c>
    </row>
    <row r="78" spans="1:7" ht="6" customHeight="1">
      <c r="A78" s="196"/>
      <c r="B78" s="194"/>
      <c r="C78" s="195"/>
      <c r="D78" s="194"/>
      <c r="E78" s="194"/>
      <c r="F78" s="195"/>
      <c r="G78" s="194"/>
    </row>
    <row r="79" spans="1:7" ht="9.75" customHeight="1">
      <c r="A79" s="193" t="s">
        <v>260</v>
      </c>
      <c r="B79" s="194"/>
      <c r="C79" s="176">
        <f>+C80-C81</f>
        <v>-42810071</v>
      </c>
      <c r="D79" s="194"/>
      <c r="E79" s="177">
        <f>+E80-E81</f>
        <v>-31681725.7</v>
      </c>
      <c r="F79" s="195"/>
      <c r="G79" s="177">
        <f>+G80-G81</f>
        <v>-28042016.7</v>
      </c>
    </row>
    <row r="80" spans="1:7" ht="9.75" customHeight="1">
      <c r="A80" s="175" t="s">
        <v>252</v>
      </c>
      <c r="B80" s="4"/>
      <c r="C80" s="176">
        <f>+C46</f>
        <v>0</v>
      </c>
      <c r="D80" s="4"/>
      <c r="E80" s="177">
        <f>+E46</f>
        <v>0</v>
      </c>
      <c r="F80" s="14"/>
      <c r="G80" s="177">
        <f>+G46</f>
        <v>0</v>
      </c>
    </row>
    <row r="81" spans="1:7" ht="9.75" customHeight="1">
      <c r="A81" s="175" t="s">
        <v>255</v>
      </c>
      <c r="B81" s="4"/>
      <c r="C81" s="176">
        <f>+C50</f>
        <v>42810071</v>
      </c>
      <c r="D81" s="4"/>
      <c r="E81" s="177">
        <f>+E50</f>
        <v>31681725.7</v>
      </c>
      <c r="F81" s="14"/>
      <c r="G81" s="177">
        <f>+G50</f>
        <v>28042016.7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193" t="s">
        <v>235</v>
      </c>
      <c r="B83" s="4"/>
      <c r="C83" s="176">
        <f>+C16</f>
        <v>13309261693</v>
      </c>
      <c r="D83" s="4"/>
      <c r="E83" s="177">
        <f>+E16</f>
        <v>9828142165.64</v>
      </c>
      <c r="F83" s="14"/>
      <c r="G83" s="177">
        <f>+G16</f>
        <v>9810374004.95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180"/>
      <c r="B85" s="4"/>
      <c r="C85" s="181">
        <v>0</v>
      </c>
      <c r="D85" s="4"/>
      <c r="E85" s="182">
        <f>+E21</f>
        <v>165139601.82</v>
      </c>
      <c r="F85" s="14"/>
      <c r="G85" s="182">
        <f>+G21</f>
        <v>164793390.57</v>
      </c>
    </row>
    <row r="86" spans="1:7" ht="9.75" customHeight="1">
      <c r="A86" s="180" t="s">
        <v>238</v>
      </c>
      <c r="B86" s="4"/>
      <c r="C86" s="183"/>
      <c r="D86" s="184"/>
      <c r="E86" s="182"/>
      <c r="F86" s="14"/>
      <c r="G86" s="182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172" t="s">
        <v>261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801414206.2700007</v>
      </c>
      <c r="F88" s="14">
        <f>+F77+F79-F83+F85</f>
        <v>0</v>
      </c>
      <c r="G88" s="174">
        <f>+G77+G79-G83+G85</f>
        <v>822475864.7099993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172" t="s">
        <v>262</v>
      </c>
      <c r="B90" s="4"/>
      <c r="C90" s="173">
        <f>+C88-C79</f>
        <v>42810071</v>
      </c>
      <c r="D90" s="4">
        <f>+D88-D79</f>
        <v>0</v>
      </c>
      <c r="E90" s="174">
        <f>+E88-E79</f>
        <v>833095931.9700007</v>
      </c>
      <c r="F90" s="14">
        <f>+F88-F79</f>
        <v>0</v>
      </c>
      <c r="G90" s="174">
        <f>+G88-G79</f>
        <v>850517881.4099994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84"/>
      <c r="F93" s="84"/>
      <c r="G93" s="84"/>
    </row>
  </sheetData>
  <sheetProtection/>
  <mergeCells count="20">
    <mergeCell ref="E85:E86"/>
    <mergeCell ref="G85:G86"/>
    <mergeCell ref="C56:C57"/>
    <mergeCell ref="G56:G57"/>
    <mergeCell ref="E66:E67"/>
    <mergeCell ref="G66:G67"/>
    <mergeCell ref="C75:C76"/>
    <mergeCell ref="G75:G76"/>
    <mergeCell ref="E21:E22"/>
    <mergeCell ref="G21:G22"/>
    <mergeCell ref="C32:C33"/>
    <mergeCell ref="G32:G33"/>
    <mergeCell ref="C42:C43"/>
    <mergeCell ref="G42:G43"/>
    <mergeCell ref="A1:G4"/>
    <mergeCell ref="C7:C8"/>
    <mergeCell ref="G7:G8"/>
    <mergeCell ref="C18:D18"/>
    <mergeCell ref="E19:E20"/>
    <mergeCell ref="G19:G20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197" t="s">
        <v>263</v>
      </c>
      <c r="B1" s="198"/>
      <c r="C1" s="198"/>
      <c r="D1" s="198"/>
      <c r="E1" s="198"/>
      <c r="F1" s="198"/>
      <c r="G1" s="198"/>
      <c r="H1" s="199"/>
    </row>
    <row r="2" spans="1:8" ht="12" customHeight="1">
      <c r="A2" s="200"/>
      <c r="B2" s="201"/>
      <c r="C2" s="201"/>
      <c r="D2" s="201"/>
      <c r="E2" s="201"/>
      <c r="F2" s="201"/>
      <c r="G2" s="201"/>
      <c r="H2" s="202"/>
    </row>
    <row r="3" spans="1:8" ht="10.5" customHeight="1">
      <c r="A3" s="200"/>
      <c r="B3" s="201"/>
      <c r="C3" s="201"/>
      <c r="D3" s="201"/>
      <c r="E3" s="201"/>
      <c r="F3" s="201"/>
      <c r="G3" s="201"/>
      <c r="H3" s="202"/>
    </row>
    <row r="4" spans="1:8" ht="14.25" customHeight="1">
      <c r="A4" s="203"/>
      <c r="B4" s="204"/>
      <c r="C4" s="204"/>
      <c r="D4" s="204"/>
      <c r="E4" s="204"/>
      <c r="F4" s="204"/>
      <c r="G4" s="204"/>
      <c r="H4" s="205"/>
    </row>
    <row r="5" spans="1:8" ht="6.75" customHeight="1">
      <c r="A5" s="206" t="s">
        <v>264</v>
      </c>
      <c r="B5" s="165"/>
      <c r="C5" s="185" t="s">
        <v>265</v>
      </c>
      <c r="D5" s="163"/>
      <c r="E5" s="163"/>
      <c r="F5" s="163"/>
      <c r="G5" s="163"/>
      <c r="H5" s="207" t="s">
        <v>266</v>
      </c>
    </row>
    <row r="6" spans="1:8" ht="4.5" customHeight="1">
      <c r="A6" s="208"/>
      <c r="B6" s="209"/>
      <c r="C6" s="187"/>
      <c r="D6" s="169"/>
      <c r="E6" s="169"/>
      <c r="F6" s="169"/>
      <c r="G6" s="169"/>
      <c r="H6" s="210"/>
    </row>
    <row r="7" spans="1:8" ht="5.25" customHeight="1">
      <c r="A7" s="208"/>
      <c r="B7" s="209"/>
      <c r="C7" s="207" t="s">
        <v>267</v>
      </c>
      <c r="D7" s="207" t="s">
        <v>268</v>
      </c>
      <c r="E7" s="207" t="s">
        <v>269</v>
      </c>
      <c r="F7" s="207" t="s">
        <v>227</v>
      </c>
      <c r="G7" s="206" t="s">
        <v>270</v>
      </c>
      <c r="H7" s="210"/>
    </row>
    <row r="8" spans="1:8" ht="4.5" customHeight="1">
      <c r="A8" s="208"/>
      <c r="B8" s="209"/>
      <c r="C8" s="210"/>
      <c r="D8" s="210"/>
      <c r="E8" s="210"/>
      <c r="F8" s="210"/>
      <c r="G8" s="208"/>
      <c r="H8" s="210"/>
    </row>
    <row r="9" spans="1:8" ht="7.5" customHeight="1">
      <c r="A9" s="208"/>
      <c r="B9" s="209"/>
      <c r="C9" s="210"/>
      <c r="D9" s="210"/>
      <c r="E9" s="210"/>
      <c r="F9" s="210"/>
      <c r="G9" s="208"/>
      <c r="H9" s="210"/>
    </row>
    <row r="10" spans="1:8" ht="2.25" customHeight="1">
      <c r="A10" s="211"/>
      <c r="B10" s="170"/>
      <c r="C10" s="212"/>
      <c r="D10" s="212"/>
      <c r="E10" s="74"/>
      <c r="F10" s="212"/>
      <c r="G10" s="211"/>
      <c r="H10" s="212"/>
    </row>
    <row r="11" spans="1:8" ht="11.25" customHeight="1">
      <c r="A11" s="213" t="s">
        <v>271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5" t="s">
        <v>272</v>
      </c>
      <c r="B13" s="4"/>
      <c r="C13" s="177">
        <v>787825039</v>
      </c>
      <c r="D13" s="177">
        <v>0</v>
      </c>
      <c r="E13" s="177">
        <f>+C13+D13</f>
        <v>787825039</v>
      </c>
      <c r="F13" s="177">
        <v>537238058.14</v>
      </c>
      <c r="G13" s="177">
        <v>537238058.14</v>
      </c>
      <c r="H13" s="214">
        <f>+G13-C13</f>
        <v>-250586980.86</v>
      </c>
    </row>
    <row r="14" spans="1:8" ht="9.75" customHeight="1">
      <c r="A14" s="175" t="s">
        <v>273</v>
      </c>
      <c r="B14" s="4"/>
      <c r="C14" s="177">
        <v>0</v>
      </c>
      <c r="D14" s="177">
        <v>0</v>
      </c>
      <c r="E14" s="177">
        <f aca="true" t="shared" si="0" ref="E14:E19">+C14+D14</f>
        <v>0</v>
      </c>
      <c r="F14" s="177">
        <v>0</v>
      </c>
      <c r="G14" s="177">
        <v>0</v>
      </c>
      <c r="H14" s="214">
        <f aca="true" t="shared" si="1" ref="H14:H45">+G14-C14</f>
        <v>0</v>
      </c>
    </row>
    <row r="15" spans="1:8" ht="9.75" customHeight="1">
      <c r="A15" s="175" t="s">
        <v>274</v>
      </c>
      <c r="B15" s="4"/>
      <c r="C15" s="177">
        <v>0</v>
      </c>
      <c r="D15" s="177">
        <v>0</v>
      </c>
      <c r="E15" s="177">
        <f t="shared" si="0"/>
        <v>0</v>
      </c>
      <c r="F15" s="177">
        <v>0</v>
      </c>
      <c r="G15" s="177">
        <v>0</v>
      </c>
      <c r="H15" s="214">
        <f t="shared" si="1"/>
        <v>0</v>
      </c>
    </row>
    <row r="16" spans="1:8" ht="9.75" customHeight="1">
      <c r="A16" s="175" t="s">
        <v>275</v>
      </c>
      <c r="B16" s="4"/>
      <c r="C16" s="177">
        <v>319034689</v>
      </c>
      <c r="D16" s="177">
        <v>0</v>
      </c>
      <c r="E16" s="177">
        <f t="shared" si="0"/>
        <v>319034689</v>
      </c>
      <c r="F16" s="177">
        <v>219440784.83</v>
      </c>
      <c r="G16" s="177">
        <v>219440784.83</v>
      </c>
      <c r="H16" s="214">
        <f t="shared" si="1"/>
        <v>-99593904.16999999</v>
      </c>
    </row>
    <row r="17" spans="1:8" ht="9.75" customHeight="1">
      <c r="A17" s="175" t="s">
        <v>276</v>
      </c>
      <c r="B17" s="4"/>
      <c r="C17" s="177">
        <v>25912767</v>
      </c>
      <c r="D17" s="177">
        <v>0</v>
      </c>
      <c r="E17" s="177">
        <f t="shared" si="0"/>
        <v>25912767</v>
      </c>
      <c r="F17" s="177">
        <v>13027510.64</v>
      </c>
      <c r="G17" s="177">
        <v>13027510.64</v>
      </c>
      <c r="H17" s="214">
        <f t="shared" si="1"/>
        <v>-12885256.36</v>
      </c>
    </row>
    <row r="18" spans="1:8" ht="9.75" customHeight="1">
      <c r="A18" s="175" t="s">
        <v>277</v>
      </c>
      <c r="B18" s="4"/>
      <c r="C18" s="177">
        <v>166590852</v>
      </c>
      <c r="D18" s="177">
        <v>0</v>
      </c>
      <c r="E18" s="177">
        <f t="shared" si="0"/>
        <v>166590852</v>
      </c>
      <c r="F18" s="177">
        <v>255454565.57</v>
      </c>
      <c r="G18" s="177">
        <v>255454565.57</v>
      </c>
      <c r="H18" s="214">
        <f t="shared" si="1"/>
        <v>88863713.57</v>
      </c>
    </row>
    <row r="19" spans="1:8" ht="9.75" customHeight="1">
      <c r="A19" s="175" t="s">
        <v>278</v>
      </c>
      <c r="B19" s="4"/>
      <c r="C19" s="177">
        <v>200839529</v>
      </c>
      <c r="D19" s="177">
        <v>0</v>
      </c>
      <c r="E19" s="177">
        <f t="shared" si="0"/>
        <v>200839529</v>
      </c>
      <c r="F19" s="177">
        <v>113719718.97</v>
      </c>
      <c r="G19" s="177">
        <v>113719718.97</v>
      </c>
      <c r="H19" s="214">
        <f t="shared" si="1"/>
        <v>-87119810.03</v>
      </c>
    </row>
    <row r="20" spans="1:8" s="215" customFormat="1" ht="9.75" customHeight="1">
      <c r="A20" s="175" t="s">
        <v>279</v>
      </c>
      <c r="B20" s="194"/>
      <c r="C20" s="177">
        <f>SUM(C21:C31)</f>
        <v>8400887353</v>
      </c>
      <c r="D20" s="177">
        <f>SUM(D21:D31)</f>
        <v>0</v>
      </c>
      <c r="E20" s="177">
        <f>SUM(E21:E31)</f>
        <v>8400887353</v>
      </c>
      <c r="F20" s="177">
        <f>SUM(F21:F31)</f>
        <v>6304583892</v>
      </c>
      <c r="G20" s="177">
        <f>SUM(G21:G31)</f>
        <v>6304583892</v>
      </c>
      <c r="H20" s="214">
        <f t="shared" si="1"/>
        <v>-2096303461</v>
      </c>
    </row>
    <row r="21" spans="1:8" ht="9.75" customHeight="1">
      <c r="A21" s="216" t="s">
        <v>280</v>
      </c>
      <c r="B21" s="4"/>
      <c r="C21" s="177">
        <v>6537592595</v>
      </c>
      <c r="D21" s="177">
        <v>0</v>
      </c>
      <c r="E21" s="177">
        <f>+C21+D21</f>
        <v>6537592595</v>
      </c>
      <c r="F21" s="177">
        <v>4869826901</v>
      </c>
      <c r="G21" s="177">
        <v>4869826901</v>
      </c>
      <c r="H21" s="214">
        <f t="shared" si="1"/>
        <v>-1667765694</v>
      </c>
    </row>
    <row r="22" spans="1:8" ht="9.75" customHeight="1">
      <c r="A22" s="216" t="s">
        <v>281</v>
      </c>
      <c r="B22" s="4"/>
      <c r="C22" s="177">
        <v>519797497</v>
      </c>
      <c r="D22" s="177">
        <v>0</v>
      </c>
      <c r="E22" s="177">
        <f aca="true" t="shared" si="2" ref="E22:E30">+C22+D22</f>
        <v>519797497</v>
      </c>
      <c r="F22" s="177">
        <v>376629039</v>
      </c>
      <c r="G22" s="177">
        <v>376629039</v>
      </c>
      <c r="H22" s="214">
        <f t="shared" si="1"/>
        <v>-143168458</v>
      </c>
    </row>
    <row r="23" spans="1:8" ht="9.75" customHeight="1">
      <c r="A23" s="216" t="s">
        <v>282</v>
      </c>
      <c r="B23" s="4"/>
      <c r="C23" s="177">
        <v>311081983</v>
      </c>
      <c r="D23" s="177">
        <v>0</v>
      </c>
      <c r="E23" s="177">
        <f t="shared" si="2"/>
        <v>311081983</v>
      </c>
      <c r="F23" s="177">
        <v>229965632</v>
      </c>
      <c r="G23" s="177">
        <v>229965632</v>
      </c>
      <c r="H23" s="214">
        <f t="shared" si="1"/>
        <v>-81116351</v>
      </c>
    </row>
    <row r="24" spans="1:8" ht="9.75" customHeight="1">
      <c r="A24" s="216" t="s">
        <v>283</v>
      </c>
      <c r="B24" s="4"/>
      <c r="C24" s="177">
        <v>0</v>
      </c>
      <c r="D24" s="177">
        <v>0</v>
      </c>
      <c r="E24" s="177">
        <f t="shared" si="2"/>
        <v>0</v>
      </c>
      <c r="F24" s="177">
        <v>167903269</v>
      </c>
      <c r="G24" s="177">
        <v>167903269</v>
      </c>
      <c r="H24" s="214">
        <f t="shared" si="1"/>
        <v>167903269</v>
      </c>
    </row>
    <row r="25" spans="1:8" ht="9.75" customHeight="1">
      <c r="A25" s="216" t="s">
        <v>284</v>
      </c>
      <c r="B25" s="4"/>
      <c r="C25" s="177">
        <v>0</v>
      </c>
      <c r="D25" s="177">
        <v>0</v>
      </c>
      <c r="E25" s="177">
        <f t="shared" si="2"/>
        <v>0</v>
      </c>
      <c r="F25" s="177">
        <v>0</v>
      </c>
      <c r="G25" s="177">
        <v>0</v>
      </c>
      <c r="H25" s="214">
        <f t="shared" si="1"/>
        <v>0</v>
      </c>
    </row>
    <row r="26" spans="1:8" ht="9.75" customHeight="1">
      <c r="A26" s="216" t="s">
        <v>285</v>
      </c>
      <c r="B26" s="4"/>
      <c r="C26" s="177">
        <v>160771499</v>
      </c>
      <c r="D26" s="177">
        <v>0</v>
      </c>
      <c r="E26" s="177">
        <f t="shared" si="2"/>
        <v>160771499</v>
      </c>
      <c r="F26" s="177">
        <v>76277847</v>
      </c>
      <c r="G26" s="177">
        <v>76277847</v>
      </c>
      <c r="H26" s="214">
        <f t="shared" si="1"/>
        <v>-84493652</v>
      </c>
    </row>
    <row r="27" spans="1:8" ht="9.75" customHeight="1">
      <c r="A27" s="216" t="s">
        <v>286</v>
      </c>
      <c r="B27" s="4"/>
      <c r="C27" s="177">
        <v>0</v>
      </c>
      <c r="D27" s="177">
        <v>0</v>
      </c>
      <c r="E27" s="177">
        <f t="shared" si="2"/>
        <v>0</v>
      </c>
      <c r="F27" s="177">
        <v>0</v>
      </c>
      <c r="G27" s="177">
        <v>0</v>
      </c>
      <c r="H27" s="214">
        <f t="shared" si="1"/>
        <v>0</v>
      </c>
    </row>
    <row r="28" spans="1:8" ht="9.75" customHeight="1">
      <c r="A28" s="216" t="s">
        <v>287</v>
      </c>
      <c r="B28" s="4"/>
      <c r="C28" s="177">
        <v>0</v>
      </c>
      <c r="D28" s="177">
        <v>0</v>
      </c>
      <c r="E28" s="177">
        <f t="shared" si="2"/>
        <v>0</v>
      </c>
      <c r="F28" s="177">
        <v>0</v>
      </c>
      <c r="G28" s="177">
        <v>0</v>
      </c>
      <c r="H28" s="214">
        <f t="shared" si="1"/>
        <v>0</v>
      </c>
    </row>
    <row r="29" spans="1:8" ht="9.75" customHeight="1">
      <c r="A29" s="216" t="s">
        <v>288</v>
      </c>
      <c r="B29" s="4"/>
      <c r="C29" s="177">
        <v>241324156</v>
      </c>
      <c r="D29" s="177">
        <v>0</v>
      </c>
      <c r="E29" s="177">
        <f t="shared" si="2"/>
        <v>241324156</v>
      </c>
      <c r="F29" s="177">
        <v>149930365</v>
      </c>
      <c r="G29" s="177">
        <v>149930365</v>
      </c>
      <c r="H29" s="214">
        <f t="shared" si="1"/>
        <v>-91393791</v>
      </c>
    </row>
    <row r="30" spans="1:8" ht="9.75" customHeight="1">
      <c r="A30" s="216" t="s">
        <v>289</v>
      </c>
      <c r="B30" s="4"/>
      <c r="C30" s="177">
        <v>630319623</v>
      </c>
      <c r="D30" s="177">
        <v>0</v>
      </c>
      <c r="E30" s="177">
        <f t="shared" si="2"/>
        <v>630319623</v>
      </c>
      <c r="F30" s="177">
        <v>434050839</v>
      </c>
      <c r="G30" s="177">
        <v>434050839</v>
      </c>
      <c r="H30" s="214">
        <f t="shared" si="1"/>
        <v>-196268784</v>
      </c>
    </row>
    <row r="31" spans="1:8" ht="9.75" customHeight="1">
      <c r="A31" s="217" t="s">
        <v>290</v>
      </c>
      <c r="B31" s="4"/>
      <c r="C31" s="218">
        <v>0</v>
      </c>
      <c r="D31" s="218">
        <v>0</v>
      </c>
      <c r="E31" s="218">
        <f>+C31+D31</f>
        <v>0</v>
      </c>
      <c r="F31" s="218">
        <v>0</v>
      </c>
      <c r="G31" s="218">
        <v>0</v>
      </c>
      <c r="H31" s="218">
        <f t="shared" si="1"/>
        <v>0</v>
      </c>
    </row>
    <row r="32" spans="1:8" ht="9.75" customHeight="1">
      <c r="A32" s="217"/>
      <c r="B32" s="4"/>
      <c r="C32" s="218"/>
      <c r="D32" s="218"/>
      <c r="E32" s="218"/>
      <c r="F32" s="218"/>
      <c r="G32" s="218"/>
      <c r="H32" s="218">
        <f t="shared" si="1"/>
        <v>0</v>
      </c>
    </row>
    <row r="33" spans="1:10" ht="9.75" customHeight="1">
      <c r="A33" s="175" t="s">
        <v>291</v>
      </c>
      <c r="B33" s="4"/>
      <c r="C33" s="177">
        <f>SUM(C34:C38)</f>
        <v>471656394</v>
      </c>
      <c r="D33" s="177">
        <f>SUM(D34:D38)</f>
        <v>0</v>
      </c>
      <c r="E33" s="177">
        <f>SUM(E34:E38)</f>
        <v>471656394</v>
      </c>
      <c r="F33" s="177">
        <f>SUM(F34:F38)</f>
        <v>174257277.42</v>
      </c>
      <c r="G33" s="177">
        <f>SUM(G34:G38)</f>
        <v>172940728.51</v>
      </c>
      <c r="H33" s="177">
        <f t="shared" si="1"/>
        <v>-298715665.49</v>
      </c>
      <c r="I33" s="84"/>
      <c r="J33" s="84"/>
    </row>
    <row r="34" spans="1:8" ht="9.75" customHeight="1">
      <c r="A34" s="216" t="s">
        <v>292</v>
      </c>
      <c r="B34" s="4"/>
      <c r="C34" s="177">
        <v>0</v>
      </c>
      <c r="D34" s="177">
        <v>0</v>
      </c>
      <c r="E34" s="177">
        <f aca="true" t="shared" si="3" ref="E34:E39">+C34+D34</f>
        <v>0</v>
      </c>
      <c r="F34" s="177">
        <v>0</v>
      </c>
      <c r="G34" s="177">
        <v>0</v>
      </c>
      <c r="H34" s="214">
        <f t="shared" si="1"/>
        <v>0</v>
      </c>
    </row>
    <row r="35" spans="1:8" ht="9.75" customHeight="1">
      <c r="A35" s="216" t="s">
        <v>293</v>
      </c>
      <c r="B35" s="4"/>
      <c r="C35" s="177">
        <v>10658090</v>
      </c>
      <c r="D35" s="177">
        <v>0</v>
      </c>
      <c r="E35" s="177">
        <f t="shared" si="3"/>
        <v>10658090</v>
      </c>
      <c r="F35" s="177">
        <v>7993566</v>
      </c>
      <c r="G35" s="177">
        <v>7993566</v>
      </c>
      <c r="H35" s="214">
        <f t="shared" si="1"/>
        <v>-2664524</v>
      </c>
    </row>
    <row r="36" spans="1:8" ht="9.75" customHeight="1">
      <c r="A36" s="216" t="s">
        <v>294</v>
      </c>
      <c r="B36" s="4"/>
      <c r="C36" s="177">
        <v>36787769</v>
      </c>
      <c r="D36" s="177">
        <v>0</v>
      </c>
      <c r="E36" s="177">
        <f t="shared" si="3"/>
        <v>36787769</v>
      </c>
      <c r="F36" s="177">
        <v>18090032.97</v>
      </c>
      <c r="G36" s="177">
        <v>18090032.97</v>
      </c>
      <c r="H36" s="214">
        <f t="shared" si="1"/>
        <v>-18697736.03</v>
      </c>
    </row>
    <row r="37" spans="1:8" ht="9.75" customHeight="1">
      <c r="A37" s="216" t="s">
        <v>295</v>
      </c>
      <c r="B37" s="4"/>
      <c r="C37" s="177">
        <v>12521061</v>
      </c>
      <c r="D37" s="177">
        <v>0</v>
      </c>
      <c r="E37" s="177">
        <f t="shared" si="3"/>
        <v>12521061</v>
      </c>
      <c r="F37" s="177">
        <v>10742863</v>
      </c>
      <c r="G37" s="177">
        <v>10742863</v>
      </c>
      <c r="H37" s="214">
        <f t="shared" si="1"/>
        <v>-1778198</v>
      </c>
    </row>
    <row r="38" spans="1:8" ht="9.75" customHeight="1">
      <c r="A38" s="216" t="s">
        <v>296</v>
      </c>
      <c r="B38" s="4"/>
      <c r="C38" s="177">
        <v>411689474</v>
      </c>
      <c r="D38" s="177">
        <v>0</v>
      </c>
      <c r="E38" s="177">
        <f t="shared" si="3"/>
        <v>411689474</v>
      </c>
      <c r="F38" s="177">
        <v>137430815.45</v>
      </c>
      <c r="G38" s="177">
        <v>136114266.54</v>
      </c>
      <c r="H38" s="177">
        <f t="shared" si="1"/>
        <v>-275575207.46000004</v>
      </c>
    </row>
    <row r="39" spans="1:8" ht="9.75" customHeight="1">
      <c r="A39" s="175" t="s">
        <v>297</v>
      </c>
      <c r="B39" s="4"/>
      <c r="C39" s="177">
        <v>0</v>
      </c>
      <c r="D39" s="177">
        <v>0</v>
      </c>
      <c r="E39" s="177">
        <f t="shared" si="3"/>
        <v>0</v>
      </c>
      <c r="F39" s="177">
        <v>0</v>
      </c>
      <c r="G39" s="177">
        <v>0</v>
      </c>
      <c r="H39" s="214">
        <f t="shared" si="1"/>
        <v>0</v>
      </c>
    </row>
    <row r="40" spans="1:8" ht="9.75" customHeight="1">
      <c r="A40" s="175" t="s">
        <v>298</v>
      </c>
      <c r="B40" s="4"/>
      <c r="C40" s="177">
        <v>0</v>
      </c>
      <c r="D40" s="177">
        <f>+D41</f>
        <v>0</v>
      </c>
      <c r="E40" s="177">
        <f>+E41</f>
        <v>0</v>
      </c>
      <c r="F40" s="177">
        <f>+F41</f>
        <v>0</v>
      </c>
      <c r="G40" s="177">
        <f>+G41</f>
        <v>0</v>
      </c>
      <c r="H40" s="214">
        <f t="shared" si="1"/>
        <v>0</v>
      </c>
    </row>
    <row r="41" spans="1:8" ht="9.75" customHeight="1">
      <c r="A41" s="216" t="s">
        <v>299</v>
      </c>
      <c r="B41" s="4"/>
      <c r="C41" s="177">
        <v>0</v>
      </c>
      <c r="D41" s="177">
        <v>0</v>
      </c>
      <c r="E41" s="177">
        <f>+E42</f>
        <v>0</v>
      </c>
      <c r="F41" s="177">
        <v>0</v>
      </c>
      <c r="G41" s="177">
        <v>0</v>
      </c>
      <c r="H41" s="214">
        <f t="shared" si="1"/>
        <v>0</v>
      </c>
    </row>
    <row r="42" spans="1:8" ht="9.75" customHeight="1">
      <c r="A42" s="175" t="s">
        <v>300</v>
      </c>
      <c r="B42" s="4"/>
      <c r="C42" s="177">
        <f>SUM(C43:C44)</f>
        <v>0</v>
      </c>
      <c r="D42" s="177">
        <f>SUM(D43:D44)</f>
        <v>0</v>
      </c>
      <c r="E42" s="177">
        <f>SUM(E43:E44)</f>
        <v>0</v>
      </c>
      <c r="F42" s="177">
        <f>SUM(F43:F44)</f>
        <v>0</v>
      </c>
      <c r="G42" s="177">
        <f>SUM(G43:G44)</f>
        <v>0</v>
      </c>
      <c r="H42" s="214">
        <f t="shared" si="1"/>
        <v>0</v>
      </c>
    </row>
    <row r="43" spans="1:8" ht="9.75" customHeight="1">
      <c r="A43" s="216" t="s">
        <v>301</v>
      </c>
      <c r="B43" s="4"/>
      <c r="C43" s="177">
        <v>0</v>
      </c>
      <c r="D43" s="177">
        <v>0</v>
      </c>
      <c r="E43" s="177">
        <v>0</v>
      </c>
      <c r="F43" s="177">
        <v>0</v>
      </c>
      <c r="G43" s="177">
        <v>0</v>
      </c>
      <c r="H43" s="214">
        <f t="shared" si="1"/>
        <v>0</v>
      </c>
    </row>
    <row r="44" spans="1:8" ht="9.75" customHeight="1">
      <c r="A44" s="216" t="s">
        <v>302</v>
      </c>
      <c r="B44" s="4"/>
      <c r="C44" s="177">
        <v>0</v>
      </c>
      <c r="D44" s="177">
        <v>0</v>
      </c>
      <c r="E44" s="177">
        <v>0</v>
      </c>
      <c r="F44" s="177">
        <v>0</v>
      </c>
      <c r="G44" s="177">
        <v>0</v>
      </c>
      <c r="H44" s="214">
        <f t="shared" si="1"/>
        <v>0</v>
      </c>
    </row>
    <row r="45" spans="1:10" ht="9.75" customHeight="1">
      <c r="A45" s="219" t="s">
        <v>303</v>
      </c>
      <c r="B45" s="4"/>
      <c r="C45" s="174">
        <f>+C13+C14+C15+C16+C17+C18+C19+C20+C33+C39+C40+C42</f>
        <v>10372746623</v>
      </c>
      <c r="D45" s="174">
        <f>+D13+D14+D15+D16+D17+D18+D19+D20+D33+D39+D40+D42</f>
        <v>0</v>
      </c>
      <c r="E45" s="174">
        <f>+E13+E14+E15+E16+E17+E18+E19+E20+E33+E39+E40+E42</f>
        <v>10372746623</v>
      </c>
      <c r="F45" s="174">
        <f>+F13+F14+F15+F16+F17+F18+F19+F20+F33+F39+F40+F42</f>
        <v>7617721807.57</v>
      </c>
      <c r="G45" s="174">
        <f>+G13+G14+G15+G16+G17+G18+G19+G20+G33+G39+G40+G42</f>
        <v>7616405258.66</v>
      </c>
      <c r="H45" s="220">
        <f t="shared" si="1"/>
        <v>-2756341364.34</v>
      </c>
      <c r="J45" s="84"/>
    </row>
    <row r="46" spans="1:8" ht="12.75">
      <c r="A46" s="219"/>
      <c r="B46" s="4"/>
      <c r="C46" s="4"/>
      <c r="D46" s="4"/>
      <c r="E46" s="177"/>
      <c r="F46" s="4"/>
      <c r="G46" s="4"/>
      <c r="H46" s="221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84"/>
    </row>
    <row r="48" spans="1:8" ht="19.5">
      <c r="A48" s="172" t="s">
        <v>304</v>
      </c>
      <c r="B48" s="4"/>
      <c r="C48" s="222"/>
      <c r="D48" s="222"/>
      <c r="E48" s="222"/>
      <c r="F48" s="222"/>
      <c r="G48" s="222"/>
      <c r="H48" s="220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2" t="s">
        <v>305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5" t="s">
        <v>306</v>
      </c>
      <c r="B52" s="4"/>
      <c r="C52" s="177">
        <f aca="true" t="shared" si="4" ref="C52:H52">SUM(C53:C60)</f>
        <v>10500467210</v>
      </c>
      <c r="D52" s="177">
        <f t="shared" si="4"/>
        <v>0</v>
      </c>
      <c r="E52" s="177">
        <f t="shared" si="4"/>
        <v>10500467210</v>
      </c>
      <c r="F52" s="177">
        <f t="shared" si="4"/>
        <v>7558192972.21</v>
      </c>
      <c r="G52" s="177">
        <f t="shared" si="4"/>
        <v>7558192972.21</v>
      </c>
      <c r="H52" s="214">
        <f t="shared" si="4"/>
        <v>-2942274237.79</v>
      </c>
    </row>
    <row r="53" spans="1:8" ht="9.75" customHeight="1">
      <c r="A53" s="216" t="s">
        <v>307</v>
      </c>
      <c r="B53" s="4"/>
      <c r="C53" s="223">
        <v>5524568365</v>
      </c>
      <c r="D53" s="223">
        <v>0</v>
      </c>
      <c r="E53" s="223">
        <f>+C53+D53</f>
        <v>5524568365</v>
      </c>
      <c r="F53" s="223">
        <v>3704511056.14</v>
      </c>
      <c r="G53" s="223">
        <v>3704511056.14</v>
      </c>
      <c r="H53" s="224">
        <f>+G53-C53</f>
        <v>-1820057308.8600001</v>
      </c>
    </row>
    <row r="54" spans="1:8" ht="9.75" customHeight="1">
      <c r="A54" s="216" t="s">
        <v>308</v>
      </c>
      <c r="B54" s="4"/>
      <c r="C54" s="177">
        <v>1809975230</v>
      </c>
      <c r="D54" s="177">
        <v>0</v>
      </c>
      <c r="E54" s="223">
        <f aca="true" t="shared" si="5" ref="E54:E61">+C54+D54</f>
        <v>1809975230</v>
      </c>
      <c r="F54" s="177">
        <v>1302473334.07</v>
      </c>
      <c r="G54" s="177">
        <v>1302473334.07</v>
      </c>
      <c r="H54" s="214">
        <f>+G54-C54</f>
        <v>-507501895.93000007</v>
      </c>
    </row>
    <row r="55" spans="1:8" ht="9.75" customHeight="1">
      <c r="A55" s="216" t="s">
        <v>309</v>
      </c>
      <c r="B55" s="4"/>
      <c r="C55" s="177">
        <v>898243078</v>
      </c>
      <c r="D55" s="177">
        <v>0</v>
      </c>
      <c r="E55" s="223">
        <f t="shared" si="5"/>
        <v>898243078</v>
      </c>
      <c r="F55" s="177">
        <v>842950413</v>
      </c>
      <c r="G55" s="177">
        <v>842950413</v>
      </c>
      <c r="H55" s="214">
        <f aca="true" t="shared" si="6" ref="H55:H60">+G55-C55</f>
        <v>-55292665</v>
      </c>
    </row>
    <row r="56" spans="1:8" ht="20.25" customHeight="1">
      <c r="A56" s="216" t="s">
        <v>310</v>
      </c>
      <c r="B56" s="4"/>
      <c r="C56" s="223">
        <v>890488776</v>
      </c>
      <c r="D56" s="223">
        <v>0</v>
      </c>
      <c r="E56" s="223">
        <f t="shared" si="5"/>
        <v>890488776</v>
      </c>
      <c r="F56" s="223">
        <v>669941298</v>
      </c>
      <c r="G56" s="223">
        <v>669941298</v>
      </c>
      <c r="H56" s="224">
        <f t="shared" si="6"/>
        <v>-220547478</v>
      </c>
    </row>
    <row r="57" spans="1:8" ht="9.75" customHeight="1">
      <c r="A57" s="216" t="s">
        <v>311</v>
      </c>
      <c r="B57" s="4"/>
      <c r="C57" s="177">
        <v>538173432</v>
      </c>
      <c r="D57" s="177">
        <v>0</v>
      </c>
      <c r="E57" s="223">
        <f t="shared" si="5"/>
        <v>538173432</v>
      </c>
      <c r="F57" s="177">
        <v>366632634</v>
      </c>
      <c r="G57" s="177">
        <v>366632634</v>
      </c>
      <c r="H57" s="214">
        <f t="shared" si="6"/>
        <v>-171540798</v>
      </c>
    </row>
    <row r="58" spans="1:8" ht="9.75" customHeight="1">
      <c r="A58" s="216" t="s">
        <v>312</v>
      </c>
      <c r="B58" s="4"/>
      <c r="C58" s="223">
        <v>117110819</v>
      </c>
      <c r="D58" s="223">
        <v>0</v>
      </c>
      <c r="E58" s="223">
        <f t="shared" si="5"/>
        <v>117110819</v>
      </c>
      <c r="F58" s="223">
        <v>82848143</v>
      </c>
      <c r="G58" s="223">
        <v>82848143</v>
      </c>
      <c r="H58" s="224">
        <f t="shared" si="6"/>
        <v>-34262676</v>
      </c>
    </row>
    <row r="59" spans="1:8" ht="22.5" customHeight="1">
      <c r="A59" s="216" t="s">
        <v>313</v>
      </c>
      <c r="B59" s="4"/>
      <c r="C59" s="223">
        <v>167385394</v>
      </c>
      <c r="D59" s="223">
        <v>0</v>
      </c>
      <c r="E59" s="223">
        <f t="shared" si="5"/>
        <v>167385394</v>
      </c>
      <c r="F59" s="223">
        <v>162725631</v>
      </c>
      <c r="G59" s="223">
        <v>162725631</v>
      </c>
      <c r="H59" s="224">
        <f t="shared" si="6"/>
        <v>-4659763</v>
      </c>
    </row>
    <row r="60" spans="1:8" ht="21" customHeight="1">
      <c r="A60" s="225" t="s">
        <v>314</v>
      </c>
      <c r="B60" s="4"/>
      <c r="C60" s="177">
        <v>554522116</v>
      </c>
      <c r="D60" s="177">
        <v>0</v>
      </c>
      <c r="E60" s="223">
        <f t="shared" si="5"/>
        <v>554522116</v>
      </c>
      <c r="F60" s="177">
        <v>426110463</v>
      </c>
      <c r="G60" s="177">
        <v>426110463</v>
      </c>
      <c r="H60" s="214">
        <f t="shared" si="6"/>
        <v>-128411653</v>
      </c>
    </row>
    <row r="61" spans="1:8" ht="9.75" customHeight="1">
      <c r="A61" s="175" t="s">
        <v>315</v>
      </c>
      <c r="B61" s="4"/>
      <c r="C61" s="177">
        <f aca="true" t="shared" si="7" ref="C61:H61">SUM(C62:C65)</f>
        <v>2851604554</v>
      </c>
      <c r="D61" s="177">
        <f t="shared" si="7"/>
        <v>0</v>
      </c>
      <c r="E61" s="223">
        <f t="shared" si="5"/>
        <v>2851604554</v>
      </c>
      <c r="F61" s="177">
        <f t="shared" si="7"/>
        <v>2937905523.58</v>
      </c>
      <c r="G61" s="177">
        <f t="shared" si="7"/>
        <v>2937905523.58</v>
      </c>
      <c r="H61" s="214">
        <f t="shared" si="7"/>
        <v>86300969.57999992</v>
      </c>
    </row>
    <row r="62" spans="1:8" ht="9.75" customHeight="1">
      <c r="A62" s="216" t="s">
        <v>316</v>
      </c>
      <c r="B62" s="4"/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214">
        <f>+G62-C62</f>
        <v>0</v>
      </c>
    </row>
    <row r="63" spans="1:8" ht="9.75" customHeight="1">
      <c r="A63" s="216" t="s">
        <v>317</v>
      </c>
      <c r="B63" s="4"/>
      <c r="C63" s="177">
        <v>0</v>
      </c>
      <c r="D63" s="177">
        <v>0</v>
      </c>
      <c r="E63" s="177">
        <v>0</v>
      </c>
      <c r="F63" s="177">
        <v>0</v>
      </c>
      <c r="G63" s="177">
        <v>0</v>
      </c>
      <c r="H63" s="214">
        <f>+G63-C63</f>
        <v>0</v>
      </c>
    </row>
    <row r="64" spans="1:8" ht="9.75" customHeight="1">
      <c r="A64" s="216" t="s">
        <v>318</v>
      </c>
      <c r="B64" s="4"/>
      <c r="C64" s="177">
        <v>0</v>
      </c>
      <c r="D64" s="177">
        <v>0</v>
      </c>
      <c r="E64" s="177">
        <v>0</v>
      </c>
      <c r="F64" s="177">
        <v>0</v>
      </c>
      <c r="G64" s="177">
        <v>0</v>
      </c>
      <c r="H64" s="214">
        <f>+G64-C64</f>
        <v>0</v>
      </c>
    </row>
    <row r="65" spans="1:8" ht="9.75" customHeight="1">
      <c r="A65" s="216" t="s">
        <v>319</v>
      </c>
      <c r="B65" s="4"/>
      <c r="C65" s="177">
        <v>2851604554</v>
      </c>
      <c r="D65" s="177">
        <v>0</v>
      </c>
      <c r="E65" s="177">
        <f>+C65+D65</f>
        <v>2851604554</v>
      </c>
      <c r="F65" s="177">
        <v>2937905523.58</v>
      </c>
      <c r="G65" s="177">
        <v>2937905523.58</v>
      </c>
      <c r="H65" s="214">
        <f>+G65-C65</f>
        <v>86300969.57999992</v>
      </c>
    </row>
    <row r="66" spans="1:8" ht="9.75" customHeight="1">
      <c r="A66" s="175" t="s">
        <v>320</v>
      </c>
      <c r="B66" s="4"/>
      <c r="C66" s="177">
        <f aca="true" t="shared" si="8" ref="C66:H66">+C67+C68</f>
        <v>0</v>
      </c>
      <c r="D66" s="177">
        <f t="shared" si="8"/>
        <v>0</v>
      </c>
      <c r="E66" s="177">
        <f t="shared" si="8"/>
        <v>0</v>
      </c>
      <c r="F66" s="177">
        <f t="shared" si="8"/>
        <v>0</v>
      </c>
      <c r="G66" s="177">
        <f t="shared" si="8"/>
        <v>0</v>
      </c>
      <c r="H66" s="214">
        <f t="shared" si="8"/>
        <v>0</v>
      </c>
    </row>
    <row r="67" spans="1:8" ht="21.75" customHeight="1">
      <c r="A67" s="216" t="s">
        <v>321</v>
      </c>
      <c r="B67" s="4"/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4">
        <f>+G67-C67</f>
        <v>0</v>
      </c>
    </row>
    <row r="68" spans="1:8" ht="9.75" customHeight="1">
      <c r="A68" s="216" t="s">
        <v>322</v>
      </c>
      <c r="B68" s="4"/>
      <c r="C68" s="177">
        <v>0</v>
      </c>
      <c r="D68" s="177">
        <v>0</v>
      </c>
      <c r="E68" s="177">
        <v>0</v>
      </c>
      <c r="F68" s="177">
        <v>0</v>
      </c>
      <c r="G68" s="177">
        <v>0</v>
      </c>
      <c r="H68" s="214">
        <f>+G68-C68</f>
        <v>0</v>
      </c>
    </row>
    <row r="69" spans="1:8" ht="22.5" customHeight="1">
      <c r="A69" s="175" t="s">
        <v>323</v>
      </c>
      <c r="B69" s="4"/>
      <c r="C69" s="223">
        <v>0</v>
      </c>
      <c r="D69" s="223">
        <v>0</v>
      </c>
      <c r="E69" s="223">
        <v>0</v>
      </c>
      <c r="F69" s="223">
        <v>0</v>
      </c>
      <c r="G69" s="223">
        <v>0</v>
      </c>
      <c r="H69" s="224">
        <f>+G69-C69</f>
        <v>0</v>
      </c>
    </row>
    <row r="70" spans="1:8" ht="9.75" customHeight="1">
      <c r="A70" s="175" t="s">
        <v>324</v>
      </c>
      <c r="B70" s="4"/>
      <c r="C70" s="177">
        <v>0</v>
      </c>
      <c r="D70" s="177">
        <v>0</v>
      </c>
      <c r="E70" s="177">
        <v>0</v>
      </c>
      <c r="F70" s="177">
        <v>0</v>
      </c>
      <c r="G70" s="177">
        <v>0</v>
      </c>
      <c r="H70" s="214">
        <f>+G70-C70</f>
        <v>0</v>
      </c>
    </row>
    <row r="71" spans="1:8" ht="9.75" customHeight="1">
      <c r="A71" s="219" t="s">
        <v>325</v>
      </c>
      <c r="B71" s="4"/>
      <c r="C71" s="220">
        <f aca="true" t="shared" si="9" ref="C71:H71">+C52+C61+C66+C69+C70</f>
        <v>13352071764</v>
      </c>
      <c r="D71" s="220">
        <f t="shared" si="9"/>
        <v>0</v>
      </c>
      <c r="E71" s="220">
        <f t="shared" si="9"/>
        <v>13352071764</v>
      </c>
      <c r="F71" s="220">
        <f>+F52+F61+F66+F69+F70</f>
        <v>10496098495.79</v>
      </c>
      <c r="G71" s="220">
        <f t="shared" si="9"/>
        <v>10496098495.79</v>
      </c>
      <c r="H71" s="220">
        <f t="shared" si="9"/>
        <v>-2855973268.21</v>
      </c>
    </row>
    <row r="72" spans="1:8" ht="3" customHeight="1">
      <c r="A72" s="219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2" t="s">
        <v>326</v>
      </c>
      <c r="B74" s="4"/>
      <c r="C74" s="220">
        <f aca="true" t="shared" si="10" ref="C74:H74">+C76</f>
        <v>0</v>
      </c>
      <c r="D74" s="220">
        <f t="shared" si="10"/>
        <v>0</v>
      </c>
      <c r="E74" s="220">
        <f t="shared" si="10"/>
        <v>0</v>
      </c>
      <c r="F74" s="220">
        <f t="shared" si="10"/>
        <v>165865894</v>
      </c>
      <c r="G74" s="220">
        <f t="shared" si="10"/>
        <v>165865894</v>
      </c>
      <c r="H74" s="220">
        <f t="shared" si="10"/>
        <v>165865894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5" t="s">
        <v>327</v>
      </c>
      <c r="B76" s="4"/>
      <c r="C76" s="177">
        <v>0</v>
      </c>
      <c r="D76" s="177">
        <v>0</v>
      </c>
      <c r="E76" s="177">
        <f>+C76+D76</f>
        <v>0</v>
      </c>
      <c r="F76" s="177">
        <v>165865894</v>
      </c>
      <c r="G76" s="214">
        <v>165865894</v>
      </c>
      <c r="H76" s="214">
        <f>+G76-C76</f>
        <v>165865894</v>
      </c>
    </row>
    <row r="77" spans="1:8" s="230" customFormat="1" ht="13.5" customHeight="1">
      <c r="A77" s="226" t="s">
        <v>328</v>
      </c>
      <c r="B77" s="227"/>
      <c r="C77" s="228">
        <f aca="true" t="shared" si="11" ref="C77:H77">+C45+C71+C74</f>
        <v>23724818387</v>
      </c>
      <c r="D77" s="228">
        <f t="shared" si="11"/>
        <v>0</v>
      </c>
      <c r="E77" s="228">
        <f t="shared" si="11"/>
        <v>23724818387</v>
      </c>
      <c r="F77" s="228">
        <f t="shared" si="11"/>
        <v>18279686197.36</v>
      </c>
      <c r="G77" s="228">
        <f t="shared" si="11"/>
        <v>18278369648.45</v>
      </c>
      <c r="H77" s="229">
        <f t="shared" si="11"/>
        <v>-5446448738.55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1" t="s">
        <v>329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2"/>
      <c r="B80" s="4"/>
      <c r="C80" s="4"/>
      <c r="D80" s="4"/>
      <c r="E80" s="4"/>
      <c r="F80" s="4"/>
      <c r="G80" s="4"/>
      <c r="H80" s="4"/>
    </row>
    <row r="81" spans="1:8" ht="9.75" customHeight="1">
      <c r="A81" s="233" t="s">
        <v>330</v>
      </c>
      <c r="B81" s="4"/>
      <c r="C81" s="177">
        <v>0</v>
      </c>
      <c r="D81" s="177">
        <v>0</v>
      </c>
      <c r="E81" s="177">
        <f>+C81+D81</f>
        <v>0</v>
      </c>
      <c r="F81" s="177">
        <f>+F76</f>
        <v>165865894</v>
      </c>
      <c r="G81" s="177">
        <v>165865894</v>
      </c>
      <c r="H81" s="214">
        <f>+G81-C81</f>
        <v>165865894</v>
      </c>
    </row>
    <row r="82" spans="1:8" ht="12.75">
      <c r="A82" s="233"/>
      <c r="B82" s="4"/>
      <c r="C82" s="4"/>
      <c r="D82" s="4"/>
      <c r="E82" s="4"/>
      <c r="F82" s="4"/>
      <c r="G82" s="4"/>
      <c r="H82" s="4"/>
    </row>
    <row r="83" spans="1:8" ht="9.75" customHeight="1">
      <c r="A83" s="233" t="s">
        <v>331</v>
      </c>
      <c r="B83" s="4"/>
      <c r="C83" s="177">
        <v>0</v>
      </c>
      <c r="D83" s="177">
        <v>0</v>
      </c>
      <c r="E83" s="177">
        <v>0</v>
      </c>
      <c r="F83" s="177">
        <v>0</v>
      </c>
      <c r="G83" s="177">
        <v>0</v>
      </c>
      <c r="H83" s="214">
        <f>+G83-C83</f>
        <v>0</v>
      </c>
    </row>
    <row r="84" spans="1:8" ht="12.75">
      <c r="A84" s="233"/>
      <c r="B84" s="4"/>
      <c r="C84" s="4"/>
      <c r="D84" s="4"/>
      <c r="E84" s="4"/>
      <c r="F84" s="4"/>
      <c r="G84" s="4"/>
      <c r="H84" s="4"/>
    </row>
    <row r="85" spans="1:8" ht="19.5">
      <c r="A85" s="234" t="s">
        <v>332</v>
      </c>
      <c r="B85" s="5"/>
      <c r="C85" s="235">
        <f>+C81+C83</f>
        <v>0</v>
      </c>
      <c r="D85" s="235">
        <f>+D83+D81</f>
        <v>0</v>
      </c>
      <c r="E85" s="235">
        <f>+E83+E81</f>
        <v>0</v>
      </c>
      <c r="F85" s="235">
        <f>+F83+F81</f>
        <v>165865894</v>
      </c>
      <c r="G85" s="235">
        <f>+G83+G81</f>
        <v>165865894</v>
      </c>
      <c r="H85" s="236">
        <f>+H83+H81</f>
        <v>165865894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197" t="s">
        <v>333</v>
      </c>
      <c r="B1" s="198"/>
      <c r="C1" s="198"/>
      <c r="D1" s="198"/>
      <c r="E1" s="198"/>
      <c r="F1" s="198"/>
      <c r="G1" s="198"/>
      <c r="H1" s="198"/>
      <c r="I1" s="199"/>
    </row>
    <row r="2" spans="1:9" ht="11.25" customHeight="1">
      <c r="A2" s="200"/>
      <c r="B2" s="201"/>
      <c r="C2" s="201"/>
      <c r="D2" s="201"/>
      <c r="E2" s="201"/>
      <c r="F2" s="201"/>
      <c r="G2" s="201"/>
      <c r="H2" s="201"/>
      <c r="I2" s="202"/>
    </row>
    <row r="3" spans="1:9" ht="11.25" customHeight="1">
      <c r="A3" s="200"/>
      <c r="B3" s="201"/>
      <c r="C3" s="201"/>
      <c r="D3" s="201"/>
      <c r="E3" s="201"/>
      <c r="F3" s="201"/>
      <c r="G3" s="201"/>
      <c r="H3" s="201"/>
      <c r="I3" s="202"/>
    </row>
    <row r="4" spans="1:9" ht="11.25" customHeight="1">
      <c r="A4" s="200"/>
      <c r="B4" s="201"/>
      <c r="C4" s="201"/>
      <c r="D4" s="201"/>
      <c r="E4" s="201"/>
      <c r="F4" s="201"/>
      <c r="G4" s="201"/>
      <c r="H4" s="201"/>
      <c r="I4" s="202"/>
    </row>
    <row r="5" spans="1:9" ht="16.5" customHeight="1">
      <c r="A5" s="203"/>
      <c r="B5" s="204"/>
      <c r="C5" s="204"/>
      <c r="D5" s="204"/>
      <c r="E5" s="204"/>
      <c r="F5" s="204"/>
      <c r="G5" s="204"/>
      <c r="H5" s="204"/>
      <c r="I5" s="205"/>
    </row>
    <row r="6" spans="1:9" ht="12.75">
      <c r="A6" s="206" t="s">
        <v>0</v>
      </c>
      <c r="B6" s="237"/>
      <c r="C6" s="238" t="s">
        <v>334</v>
      </c>
      <c r="D6" s="238"/>
      <c r="E6" s="238"/>
      <c r="F6" s="238"/>
      <c r="G6" s="238"/>
      <c r="H6" s="239" t="s">
        <v>335</v>
      </c>
      <c r="I6" s="239"/>
    </row>
    <row r="7" spans="1:9" ht="12.75">
      <c r="A7" s="208"/>
      <c r="B7" s="240"/>
      <c r="C7" s="207" t="s">
        <v>336</v>
      </c>
      <c r="D7" s="238" t="s">
        <v>337</v>
      </c>
      <c r="E7" s="207" t="s">
        <v>338</v>
      </c>
      <c r="F7" s="207" t="s">
        <v>227</v>
      </c>
      <c r="G7" s="207" t="s">
        <v>244</v>
      </c>
      <c r="H7" s="239"/>
      <c r="I7" s="239"/>
    </row>
    <row r="8" spans="1:9" ht="12.75">
      <c r="A8" s="211"/>
      <c r="B8" s="241"/>
      <c r="C8" s="212"/>
      <c r="D8" s="238"/>
      <c r="E8" s="212"/>
      <c r="F8" s="212"/>
      <c r="G8" s="212"/>
      <c r="H8" s="239"/>
      <c r="I8" s="239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242" t="s">
        <v>339</v>
      </c>
      <c r="B10" s="4"/>
      <c r="C10" s="243">
        <f aca="true" t="shared" si="0" ref="C10:H10">+C12+C21+C32+C43+C55+C66+C71+C81+C86</f>
        <v>10372746623</v>
      </c>
      <c r="D10" s="243">
        <f t="shared" si="0"/>
        <v>626019658.2700001</v>
      </c>
      <c r="E10" s="243">
        <f t="shared" si="0"/>
        <v>10998766281.27</v>
      </c>
      <c r="F10" s="243">
        <f t="shared" si="0"/>
        <v>7738389005.4800005</v>
      </c>
      <c r="G10" s="243">
        <f t="shared" si="0"/>
        <v>7365128132.53</v>
      </c>
      <c r="H10" s="244">
        <f t="shared" si="0"/>
        <v>3260377275.789999</v>
      </c>
      <c r="I10" s="245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215" customFormat="1" ht="9" customHeight="1">
      <c r="A12" s="246" t="s">
        <v>340</v>
      </c>
      <c r="B12" s="194"/>
      <c r="C12" s="247">
        <f>SUM(C13:C19)</f>
        <v>3075280243.09</v>
      </c>
      <c r="D12" s="247">
        <f>SUM(D13:D19)</f>
        <v>23503079</v>
      </c>
      <c r="E12" s="247">
        <f>SUM(E13:E19)</f>
        <v>3098783322.0899997</v>
      </c>
      <c r="F12" s="247">
        <f>SUM(F13:F19)</f>
        <v>1941907647.66</v>
      </c>
      <c r="G12" s="247">
        <f>SUM(G13:G19)</f>
        <v>1938942940.75</v>
      </c>
      <c r="H12" s="248">
        <f>SUM(H13:I19)</f>
        <v>1156875674.4299996</v>
      </c>
      <c r="I12" s="249"/>
    </row>
    <row r="13" spans="1:9" s="215" customFormat="1" ht="9" customHeight="1">
      <c r="A13" s="250" t="s">
        <v>341</v>
      </c>
      <c r="B13" s="194"/>
      <c r="C13" s="247">
        <v>1274951738.09</v>
      </c>
      <c r="D13" s="247">
        <v>-11490629.92</v>
      </c>
      <c r="E13" s="247">
        <f>SUM(C13:D13)</f>
        <v>1263461108.1699998</v>
      </c>
      <c r="F13" s="247">
        <v>880160564.44</v>
      </c>
      <c r="G13" s="247">
        <v>880169941.86</v>
      </c>
      <c r="H13" s="248">
        <f>+E13-F13</f>
        <v>383300543.7299998</v>
      </c>
      <c r="I13" s="249"/>
    </row>
    <row r="14" spans="1:9" s="215" customFormat="1" ht="9" customHeight="1">
      <c r="A14" s="250" t="s">
        <v>342</v>
      </c>
      <c r="B14" s="194"/>
      <c r="C14" s="247">
        <v>90317471.36</v>
      </c>
      <c r="D14" s="247">
        <v>32379479.47</v>
      </c>
      <c r="E14" s="247">
        <f aca="true" t="shared" si="1" ref="E14:E19">SUM(C14:D14)</f>
        <v>122696950.83</v>
      </c>
      <c r="F14" s="247">
        <v>99067155.47</v>
      </c>
      <c r="G14" s="247">
        <v>99067155.47</v>
      </c>
      <c r="H14" s="248">
        <f aca="true" t="shared" si="2" ref="H14:H19">+E14-F14</f>
        <v>23629795.36</v>
      </c>
      <c r="I14" s="249"/>
    </row>
    <row r="15" spans="1:9" s="215" customFormat="1" ht="9" customHeight="1">
      <c r="A15" s="250" t="s">
        <v>343</v>
      </c>
      <c r="B15" s="194"/>
      <c r="C15" s="247">
        <v>615799046.71</v>
      </c>
      <c r="D15" s="247">
        <v>19559089.06</v>
      </c>
      <c r="E15" s="247">
        <f t="shared" si="1"/>
        <v>635358135.77</v>
      </c>
      <c r="F15" s="247">
        <v>199295674.3</v>
      </c>
      <c r="G15" s="247">
        <v>199105240.13</v>
      </c>
      <c r="H15" s="248">
        <f t="shared" si="2"/>
        <v>436062461.46999997</v>
      </c>
      <c r="I15" s="249"/>
    </row>
    <row r="16" spans="1:9" s="215" customFormat="1" ht="9" customHeight="1">
      <c r="A16" s="250" t="s">
        <v>344</v>
      </c>
      <c r="B16" s="194"/>
      <c r="C16" s="247">
        <v>404296954.34</v>
      </c>
      <c r="D16" s="247">
        <v>-6358397.56</v>
      </c>
      <c r="E16" s="247">
        <f t="shared" si="1"/>
        <v>397938556.78</v>
      </c>
      <c r="F16" s="247">
        <v>330635771.27</v>
      </c>
      <c r="G16" s="247">
        <v>328690849.65</v>
      </c>
      <c r="H16" s="248">
        <f t="shared" si="2"/>
        <v>67302785.50999999</v>
      </c>
      <c r="I16" s="249"/>
    </row>
    <row r="17" spans="1:9" s="215" customFormat="1" ht="9" customHeight="1">
      <c r="A17" s="250" t="s">
        <v>345</v>
      </c>
      <c r="B17" s="194"/>
      <c r="C17" s="247">
        <v>617272996.54</v>
      </c>
      <c r="D17" s="247">
        <v>-8647481.08</v>
      </c>
      <c r="E17" s="247">
        <f t="shared" si="1"/>
        <v>608625515.4599999</v>
      </c>
      <c r="F17" s="247">
        <v>383847807.65</v>
      </c>
      <c r="G17" s="247">
        <v>383625519.33</v>
      </c>
      <c r="H17" s="248">
        <f t="shared" si="2"/>
        <v>224777707.80999994</v>
      </c>
      <c r="I17" s="249"/>
    </row>
    <row r="18" spans="1:9" s="215" customFormat="1" ht="9" customHeight="1">
      <c r="A18" s="250" t="s">
        <v>346</v>
      </c>
      <c r="B18" s="194"/>
      <c r="C18" s="247">
        <v>0</v>
      </c>
      <c r="D18" s="247">
        <v>0</v>
      </c>
      <c r="E18" s="247">
        <f t="shared" si="1"/>
        <v>0</v>
      </c>
      <c r="F18" s="247">
        <v>0</v>
      </c>
      <c r="G18" s="247">
        <v>0</v>
      </c>
      <c r="H18" s="248">
        <f t="shared" si="2"/>
        <v>0</v>
      </c>
      <c r="I18" s="249"/>
    </row>
    <row r="19" spans="1:9" s="215" customFormat="1" ht="9" customHeight="1">
      <c r="A19" s="250" t="s">
        <v>347</v>
      </c>
      <c r="B19" s="194"/>
      <c r="C19" s="247">
        <v>72642036.05</v>
      </c>
      <c r="D19" s="247">
        <v>-1938980.97</v>
      </c>
      <c r="E19" s="247">
        <f t="shared" si="1"/>
        <v>70703055.08</v>
      </c>
      <c r="F19" s="247">
        <v>48900674.53</v>
      </c>
      <c r="G19" s="247">
        <v>48284234.31</v>
      </c>
      <c r="H19" s="248">
        <f t="shared" si="2"/>
        <v>21802380.549999997</v>
      </c>
      <c r="I19" s="249"/>
    </row>
    <row r="20" spans="1:9" s="215" customFormat="1" ht="2.25" customHeight="1">
      <c r="A20" s="196"/>
      <c r="B20" s="194"/>
      <c r="C20" s="194"/>
      <c r="D20" s="194"/>
      <c r="E20" s="194"/>
      <c r="F20" s="194"/>
      <c r="G20" s="194"/>
      <c r="H20" s="195"/>
      <c r="I20" s="194"/>
    </row>
    <row r="21" spans="1:9" s="215" customFormat="1" ht="9" customHeight="1">
      <c r="A21" s="246" t="s">
        <v>348</v>
      </c>
      <c r="B21" s="194"/>
      <c r="C21" s="247">
        <f>SUM(C22:C30)</f>
        <v>169200536.89</v>
      </c>
      <c r="D21" s="247">
        <f>SUM(D22:D30)</f>
        <v>14037083.7</v>
      </c>
      <c r="E21" s="247">
        <f>SUM(E22:E30)</f>
        <v>183237620.59000003</v>
      </c>
      <c r="F21" s="247">
        <f>SUM(F22:F30)</f>
        <v>123525818.47</v>
      </c>
      <c r="G21" s="247">
        <f>SUM(G22:G30)</f>
        <v>99370758.16999999</v>
      </c>
      <c r="H21" s="248">
        <f>SUM(H22:I30)</f>
        <v>59711802.11999998</v>
      </c>
      <c r="I21" s="249"/>
    </row>
    <row r="22" spans="1:9" s="215" customFormat="1" ht="9" customHeight="1">
      <c r="A22" s="250" t="s">
        <v>349</v>
      </c>
      <c r="B22" s="194"/>
      <c r="C22" s="251">
        <v>47442023.92</v>
      </c>
      <c r="D22" s="251">
        <v>2150019.72</v>
      </c>
      <c r="E22" s="251">
        <f>SUM(C22:D22)</f>
        <v>49592043.64</v>
      </c>
      <c r="F22" s="251">
        <v>8380622.98</v>
      </c>
      <c r="G22" s="251">
        <v>5476618.03</v>
      </c>
      <c r="H22" s="248">
        <f aca="true" t="shared" si="3" ref="H22:H30">+E22-F22</f>
        <v>41211420.66</v>
      </c>
      <c r="I22" s="249"/>
    </row>
    <row r="23" spans="1:9" s="215" customFormat="1" ht="9" customHeight="1">
      <c r="A23" s="250" t="s">
        <v>350</v>
      </c>
      <c r="B23" s="194"/>
      <c r="C23" s="247">
        <v>24956239.05</v>
      </c>
      <c r="D23" s="247">
        <v>469250.02</v>
      </c>
      <c r="E23" s="251">
        <f aca="true" t="shared" si="4" ref="E23:E30">SUM(C23:D23)</f>
        <v>25425489.07</v>
      </c>
      <c r="F23" s="247">
        <v>17227761.47</v>
      </c>
      <c r="G23" s="247">
        <v>17194692.68</v>
      </c>
      <c r="H23" s="248">
        <f t="shared" si="3"/>
        <v>8197727.6000000015</v>
      </c>
      <c r="I23" s="249"/>
    </row>
    <row r="24" spans="1:9" s="215" customFormat="1" ht="9" customHeight="1">
      <c r="A24" s="250" t="s">
        <v>351</v>
      </c>
      <c r="B24" s="194"/>
      <c r="C24" s="251">
        <v>250534</v>
      </c>
      <c r="D24" s="251">
        <v>-32320</v>
      </c>
      <c r="E24" s="251">
        <f t="shared" si="4"/>
        <v>218214</v>
      </c>
      <c r="F24" s="251">
        <v>17050.72</v>
      </c>
      <c r="G24" s="251">
        <v>0</v>
      </c>
      <c r="H24" s="248">
        <f t="shared" si="3"/>
        <v>201163.28</v>
      </c>
      <c r="I24" s="249"/>
    </row>
    <row r="25" spans="1:9" s="215" customFormat="1" ht="9" customHeight="1">
      <c r="A25" s="250" t="s">
        <v>352</v>
      </c>
      <c r="B25" s="194"/>
      <c r="C25" s="247">
        <v>10487624.49</v>
      </c>
      <c r="D25" s="247">
        <v>1070247.49</v>
      </c>
      <c r="E25" s="251">
        <f t="shared" si="4"/>
        <v>11557871.98</v>
      </c>
      <c r="F25" s="247">
        <v>2677671.69</v>
      </c>
      <c r="G25" s="247">
        <v>2318489.43</v>
      </c>
      <c r="H25" s="248">
        <f t="shared" si="3"/>
        <v>8880200.290000001</v>
      </c>
      <c r="I25" s="249"/>
    </row>
    <row r="26" spans="1:9" s="215" customFormat="1" ht="9" customHeight="1">
      <c r="A26" s="250" t="s">
        <v>353</v>
      </c>
      <c r="B26" s="194"/>
      <c r="C26" s="247">
        <v>2711291</v>
      </c>
      <c r="D26" s="247">
        <v>8920412.95</v>
      </c>
      <c r="E26" s="251">
        <f t="shared" si="4"/>
        <v>11631703.95</v>
      </c>
      <c r="F26" s="247">
        <v>911663.49</v>
      </c>
      <c r="G26" s="247">
        <v>846286.68</v>
      </c>
      <c r="H26" s="248">
        <f t="shared" si="3"/>
        <v>10720040.459999999</v>
      </c>
      <c r="I26" s="249"/>
    </row>
    <row r="27" spans="1:9" s="215" customFormat="1" ht="9" customHeight="1">
      <c r="A27" s="250" t="s">
        <v>354</v>
      </c>
      <c r="B27" s="194"/>
      <c r="C27" s="247">
        <v>60414399.94</v>
      </c>
      <c r="D27" s="247">
        <v>795661</v>
      </c>
      <c r="E27" s="251">
        <f t="shared" si="4"/>
        <v>61210060.94</v>
      </c>
      <c r="F27" s="247">
        <v>81601906.26</v>
      </c>
      <c r="G27" s="247">
        <v>63425253.65</v>
      </c>
      <c r="H27" s="248">
        <f t="shared" si="3"/>
        <v>-20391845.320000008</v>
      </c>
      <c r="I27" s="249"/>
    </row>
    <row r="28" spans="1:9" s="215" customFormat="1" ht="9" customHeight="1">
      <c r="A28" s="250" t="s">
        <v>355</v>
      </c>
      <c r="B28" s="194"/>
      <c r="C28" s="251">
        <v>9371227.63</v>
      </c>
      <c r="D28" s="251">
        <v>-549796.48</v>
      </c>
      <c r="E28" s="251">
        <f t="shared" si="4"/>
        <v>8821431.15</v>
      </c>
      <c r="F28" s="251">
        <v>7007102.53</v>
      </c>
      <c r="G28" s="251">
        <v>6787905.38</v>
      </c>
      <c r="H28" s="248">
        <f t="shared" si="3"/>
        <v>1814328.62</v>
      </c>
      <c r="I28" s="249"/>
    </row>
    <row r="29" spans="1:9" s="215" customFormat="1" ht="9" customHeight="1">
      <c r="A29" s="250" t="s">
        <v>356</v>
      </c>
      <c r="B29" s="194"/>
      <c r="C29" s="247">
        <v>6450</v>
      </c>
      <c r="D29" s="247">
        <v>-2082</v>
      </c>
      <c r="E29" s="251">
        <f t="shared" si="4"/>
        <v>4368</v>
      </c>
      <c r="F29" s="247">
        <v>0</v>
      </c>
      <c r="G29" s="247">
        <v>0</v>
      </c>
      <c r="H29" s="248">
        <f t="shared" si="3"/>
        <v>4368</v>
      </c>
      <c r="I29" s="249"/>
    </row>
    <row r="30" spans="1:9" s="215" customFormat="1" ht="9" customHeight="1">
      <c r="A30" s="250" t="s">
        <v>357</v>
      </c>
      <c r="B30" s="194"/>
      <c r="C30" s="247">
        <v>13560746.86</v>
      </c>
      <c r="D30" s="247">
        <v>1215691</v>
      </c>
      <c r="E30" s="251">
        <f t="shared" si="4"/>
        <v>14776437.86</v>
      </c>
      <c r="F30" s="247">
        <v>5702039.33</v>
      </c>
      <c r="G30" s="247">
        <v>3321512.32</v>
      </c>
      <c r="H30" s="248">
        <f t="shared" si="3"/>
        <v>9074398.53</v>
      </c>
      <c r="I30" s="249"/>
    </row>
    <row r="31" spans="1:9" s="215" customFormat="1" ht="2.25" customHeight="1">
      <c r="A31" s="196"/>
      <c r="B31" s="194"/>
      <c r="C31" s="194"/>
      <c r="D31" s="194"/>
      <c r="E31" s="194"/>
      <c r="F31" s="194"/>
      <c r="G31" s="194"/>
      <c r="H31" s="195"/>
      <c r="I31" s="194"/>
    </row>
    <row r="32" spans="1:9" s="215" customFormat="1" ht="9" customHeight="1">
      <c r="A32" s="246" t="s">
        <v>358</v>
      </c>
      <c r="B32" s="194"/>
      <c r="C32" s="247">
        <f>SUM(C33:C41)</f>
        <v>353401433.24</v>
      </c>
      <c r="D32" s="247">
        <f>SUM(D33:D41)</f>
        <v>-8371784.890000001</v>
      </c>
      <c r="E32" s="247">
        <f>SUM(E33:E41)</f>
        <v>345029648.35</v>
      </c>
      <c r="F32" s="247">
        <f>SUM(F33:F41)</f>
        <v>395502995.3899999</v>
      </c>
      <c r="G32" s="247">
        <f>SUM(G33:G41)</f>
        <v>362563302.02</v>
      </c>
      <c r="H32" s="248">
        <f>SUM(H33:I41)</f>
        <v>-50473347.04000001</v>
      </c>
      <c r="I32" s="249"/>
    </row>
    <row r="33" spans="1:9" s="215" customFormat="1" ht="9" customHeight="1">
      <c r="A33" s="250" t="s">
        <v>359</v>
      </c>
      <c r="B33" s="194"/>
      <c r="C33" s="247">
        <v>25215313.27</v>
      </c>
      <c r="D33" s="247">
        <v>187141.95</v>
      </c>
      <c r="E33" s="247">
        <f>SUM(C33:D33)</f>
        <v>25402455.22</v>
      </c>
      <c r="F33" s="247">
        <v>27527286.95</v>
      </c>
      <c r="G33" s="247">
        <v>25496739.96</v>
      </c>
      <c r="H33" s="248">
        <f aca="true" t="shared" si="5" ref="H33:H41">+E33-F33</f>
        <v>-2124831.7300000004</v>
      </c>
      <c r="I33" s="249"/>
    </row>
    <row r="34" spans="1:9" s="215" customFormat="1" ht="9" customHeight="1">
      <c r="A34" s="250" t="s">
        <v>360</v>
      </c>
      <c r="B34" s="194"/>
      <c r="C34" s="247">
        <v>46164043.6</v>
      </c>
      <c r="D34" s="247">
        <v>2210172.32</v>
      </c>
      <c r="E34" s="247">
        <f aca="true" t="shared" si="6" ref="E34:E41">SUM(C34:D34)</f>
        <v>48374215.92</v>
      </c>
      <c r="F34" s="247">
        <v>40900739.98</v>
      </c>
      <c r="G34" s="247">
        <v>35814930.76</v>
      </c>
      <c r="H34" s="248">
        <f t="shared" si="5"/>
        <v>7473475.940000005</v>
      </c>
      <c r="I34" s="249"/>
    </row>
    <row r="35" spans="1:9" s="215" customFormat="1" ht="9" customHeight="1">
      <c r="A35" s="250" t="s">
        <v>361</v>
      </c>
      <c r="B35" s="194"/>
      <c r="C35" s="251">
        <v>29804656.77</v>
      </c>
      <c r="D35" s="251">
        <v>5120076.46</v>
      </c>
      <c r="E35" s="247">
        <f t="shared" si="6"/>
        <v>34924733.23</v>
      </c>
      <c r="F35" s="251">
        <v>20447106.09</v>
      </c>
      <c r="G35" s="251">
        <v>13288602.48</v>
      </c>
      <c r="H35" s="248">
        <f t="shared" si="5"/>
        <v>14477627.139999997</v>
      </c>
      <c r="I35" s="249"/>
    </row>
    <row r="36" spans="1:9" s="215" customFormat="1" ht="9" customHeight="1">
      <c r="A36" s="250" t="s">
        <v>362</v>
      </c>
      <c r="B36" s="194"/>
      <c r="C36" s="247">
        <v>83435831.64</v>
      </c>
      <c r="D36" s="247">
        <v>116227.27</v>
      </c>
      <c r="E36" s="247">
        <f t="shared" si="6"/>
        <v>83552058.91</v>
      </c>
      <c r="F36" s="247">
        <v>190789768.04</v>
      </c>
      <c r="G36" s="247">
        <v>190556519.14</v>
      </c>
      <c r="H36" s="248">
        <f t="shared" si="5"/>
        <v>-107237709.13</v>
      </c>
      <c r="I36" s="249"/>
    </row>
    <row r="37" spans="1:9" s="215" customFormat="1" ht="9" customHeight="1">
      <c r="A37" s="250" t="s">
        <v>363</v>
      </c>
      <c r="B37" s="194"/>
      <c r="C37" s="251">
        <v>11993406.14</v>
      </c>
      <c r="D37" s="251">
        <v>1522645.58</v>
      </c>
      <c r="E37" s="247">
        <f t="shared" si="6"/>
        <v>13516051.72</v>
      </c>
      <c r="F37" s="251">
        <v>5818711.83</v>
      </c>
      <c r="G37" s="251">
        <v>5035423.53</v>
      </c>
      <c r="H37" s="248">
        <f t="shared" si="5"/>
        <v>7697339.890000001</v>
      </c>
      <c r="I37" s="249"/>
    </row>
    <row r="38" spans="1:9" s="215" customFormat="1" ht="9" customHeight="1">
      <c r="A38" s="250" t="s">
        <v>364</v>
      </c>
      <c r="B38" s="194"/>
      <c r="C38" s="247">
        <v>32804187.84</v>
      </c>
      <c r="D38" s="247">
        <v>189544</v>
      </c>
      <c r="E38" s="247">
        <f t="shared" si="6"/>
        <v>32993731.84</v>
      </c>
      <c r="F38" s="247">
        <v>53044484.62</v>
      </c>
      <c r="G38" s="247">
        <v>36769907.92</v>
      </c>
      <c r="H38" s="248">
        <f t="shared" si="5"/>
        <v>-20050752.779999997</v>
      </c>
      <c r="I38" s="249"/>
    </row>
    <row r="39" spans="1:9" s="215" customFormat="1" ht="9" customHeight="1">
      <c r="A39" s="250" t="s">
        <v>365</v>
      </c>
      <c r="B39" s="194"/>
      <c r="C39" s="247">
        <v>24535297.01</v>
      </c>
      <c r="D39" s="247">
        <v>-4593670.45</v>
      </c>
      <c r="E39" s="247">
        <f>SUM(C39:D39)</f>
        <v>19941626.560000002</v>
      </c>
      <c r="F39" s="247">
        <v>8979937.33</v>
      </c>
      <c r="G39" s="247">
        <v>8663877.25</v>
      </c>
      <c r="H39" s="248">
        <f t="shared" si="5"/>
        <v>10961689.230000002</v>
      </c>
      <c r="I39" s="249"/>
    </row>
    <row r="40" spans="1:9" s="215" customFormat="1" ht="9" customHeight="1">
      <c r="A40" s="250" t="s">
        <v>366</v>
      </c>
      <c r="B40" s="194"/>
      <c r="C40" s="247">
        <v>22369807.97</v>
      </c>
      <c r="D40" s="247">
        <v>619678.38</v>
      </c>
      <c r="E40" s="247">
        <f t="shared" si="6"/>
        <v>22989486.349999998</v>
      </c>
      <c r="F40" s="247">
        <v>4455634.9</v>
      </c>
      <c r="G40" s="247">
        <v>4448378.92</v>
      </c>
      <c r="H40" s="248">
        <f t="shared" si="5"/>
        <v>18533851.449999996</v>
      </c>
      <c r="I40" s="249"/>
    </row>
    <row r="41" spans="1:9" s="215" customFormat="1" ht="9" customHeight="1">
      <c r="A41" s="250" t="s">
        <v>367</v>
      </c>
      <c r="B41" s="194"/>
      <c r="C41" s="247">
        <v>77078889</v>
      </c>
      <c r="D41" s="247">
        <v>-13743600.4</v>
      </c>
      <c r="E41" s="247">
        <f t="shared" si="6"/>
        <v>63335288.6</v>
      </c>
      <c r="F41" s="247">
        <v>43539325.65</v>
      </c>
      <c r="G41" s="247">
        <v>42488922.06</v>
      </c>
      <c r="H41" s="248">
        <f t="shared" si="5"/>
        <v>19795962.950000003</v>
      </c>
      <c r="I41" s="249"/>
    </row>
    <row r="42" spans="1:9" s="215" customFormat="1" ht="2.25" customHeight="1">
      <c r="A42" s="196"/>
      <c r="B42" s="194"/>
      <c r="C42" s="194"/>
      <c r="D42" s="194"/>
      <c r="E42" s="194"/>
      <c r="F42" s="194"/>
      <c r="G42" s="194"/>
      <c r="H42" s="195"/>
      <c r="I42" s="194"/>
    </row>
    <row r="43" spans="1:9" s="215" customFormat="1" ht="9" customHeight="1">
      <c r="A43" s="252" t="s">
        <v>368</v>
      </c>
      <c r="B43" s="194"/>
      <c r="C43" s="253">
        <f>SUM(C45:C53)</f>
        <v>3689613091.63</v>
      </c>
      <c r="D43" s="253">
        <f>SUM(D45:D53)</f>
        <v>67048211.44</v>
      </c>
      <c r="E43" s="253">
        <f>SUM(E45:E53)</f>
        <v>3756661303.07</v>
      </c>
      <c r="F43" s="253">
        <f>SUM(F45:F53)</f>
        <v>2768037307.35</v>
      </c>
      <c r="G43" s="253">
        <f>SUM(G45:G53)</f>
        <v>2514090425.12</v>
      </c>
      <c r="H43" s="254">
        <f>SUM(H45:I53)</f>
        <v>988623995.72</v>
      </c>
      <c r="I43" s="255"/>
    </row>
    <row r="44" spans="1:9" s="215" customFormat="1" ht="9" customHeight="1">
      <c r="A44" s="252"/>
      <c r="B44" s="194"/>
      <c r="C44" s="253"/>
      <c r="D44" s="253"/>
      <c r="E44" s="253"/>
      <c r="F44" s="253"/>
      <c r="G44" s="253"/>
      <c r="H44" s="254"/>
      <c r="I44" s="255"/>
    </row>
    <row r="45" spans="1:9" s="215" customFormat="1" ht="9" customHeight="1">
      <c r="A45" s="250" t="s">
        <v>369</v>
      </c>
      <c r="B45" s="194"/>
      <c r="C45" s="251">
        <v>3213394300.67</v>
      </c>
      <c r="D45" s="251">
        <v>31535446.44</v>
      </c>
      <c r="E45" s="251">
        <f>SUM(C45:D45)</f>
        <v>3244929747.11</v>
      </c>
      <c r="F45" s="251">
        <v>2558163539.03</v>
      </c>
      <c r="G45" s="251">
        <v>2349793274.58</v>
      </c>
      <c r="H45" s="248">
        <f aca="true" t="shared" si="7" ref="H45:H53">+E45-F45</f>
        <v>686766208.0799999</v>
      </c>
      <c r="I45" s="249"/>
    </row>
    <row r="46" spans="1:9" s="215" customFormat="1" ht="9" customHeight="1">
      <c r="A46" s="250" t="s">
        <v>370</v>
      </c>
      <c r="B46" s="194"/>
      <c r="C46" s="247">
        <v>218133362</v>
      </c>
      <c r="D46" s="247">
        <v>0</v>
      </c>
      <c r="E46" s="251">
        <f aca="true" t="shared" si="8" ref="E46:E53">SUM(C46:D46)</f>
        <v>218133362</v>
      </c>
      <c r="F46" s="247">
        <v>78687472.77</v>
      </c>
      <c r="G46" s="247">
        <v>37003979.29</v>
      </c>
      <c r="H46" s="248">
        <f t="shared" si="7"/>
        <v>139445889.23000002</v>
      </c>
      <c r="I46" s="249"/>
    </row>
    <row r="47" spans="1:9" s="215" customFormat="1" ht="9" customHeight="1">
      <c r="A47" s="250" t="s">
        <v>371</v>
      </c>
      <c r="B47" s="194"/>
      <c r="C47" s="247">
        <v>14705541</v>
      </c>
      <c r="D47" s="247">
        <v>23822268</v>
      </c>
      <c r="E47" s="251">
        <f t="shared" si="8"/>
        <v>38527809</v>
      </c>
      <c r="F47" s="247">
        <v>8399125</v>
      </c>
      <c r="G47" s="247">
        <v>6350000</v>
      </c>
      <c r="H47" s="248">
        <f t="shared" si="7"/>
        <v>30128684</v>
      </c>
      <c r="I47" s="249"/>
    </row>
    <row r="48" spans="1:9" s="215" customFormat="1" ht="9" customHeight="1">
      <c r="A48" s="250" t="s">
        <v>372</v>
      </c>
      <c r="B48" s="194"/>
      <c r="C48" s="247">
        <v>72531583</v>
      </c>
      <c r="D48" s="247">
        <v>11660497</v>
      </c>
      <c r="E48" s="251">
        <f t="shared" si="8"/>
        <v>84192080</v>
      </c>
      <c r="F48" s="247">
        <v>26272885.56</v>
      </c>
      <c r="G48" s="247">
        <v>24604600</v>
      </c>
      <c r="H48" s="248">
        <f t="shared" si="7"/>
        <v>57919194.44</v>
      </c>
      <c r="I48" s="249"/>
    </row>
    <row r="49" spans="1:9" s="215" customFormat="1" ht="9" customHeight="1">
      <c r="A49" s="250" t="s">
        <v>373</v>
      </c>
      <c r="B49" s="194"/>
      <c r="C49" s="247">
        <v>169788304.96</v>
      </c>
      <c r="D49" s="247">
        <v>0</v>
      </c>
      <c r="E49" s="251">
        <f t="shared" si="8"/>
        <v>169788304.96</v>
      </c>
      <c r="F49" s="247">
        <v>94246354.93</v>
      </c>
      <c r="G49" s="247">
        <v>94070641.19</v>
      </c>
      <c r="H49" s="248">
        <f t="shared" si="7"/>
        <v>75541950.03</v>
      </c>
      <c r="I49" s="249"/>
    </row>
    <row r="50" spans="1:9" s="215" customFormat="1" ht="9" customHeight="1">
      <c r="A50" s="250" t="s">
        <v>374</v>
      </c>
      <c r="B50" s="194"/>
      <c r="C50" s="251">
        <v>0</v>
      </c>
      <c r="D50" s="251">
        <v>0</v>
      </c>
      <c r="E50" s="251">
        <f t="shared" si="8"/>
        <v>0</v>
      </c>
      <c r="F50" s="251">
        <v>0</v>
      </c>
      <c r="G50" s="251">
        <v>0</v>
      </c>
      <c r="H50" s="248">
        <f t="shared" si="7"/>
        <v>0</v>
      </c>
      <c r="I50" s="249"/>
    </row>
    <row r="51" spans="1:9" s="215" customFormat="1" ht="9" customHeight="1">
      <c r="A51" s="250" t="s">
        <v>375</v>
      </c>
      <c r="B51" s="194"/>
      <c r="C51" s="247">
        <v>0</v>
      </c>
      <c r="D51" s="247">
        <v>0</v>
      </c>
      <c r="E51" s="251">
        <f t="shared" si="8"/>
        <v>0</v>
      </c>
      <c r="F51" s="247">
        <v>0</v>
      </c>
      <c r="G51" s="247">
        <v>0</v>
      </c>
      <c r="H51" s="248">
        <f t="shared" si="7"/>
        <v>0</v>
      </c>
      <c r="I51" s="249"/>
    </row>
    <row r="52" spans="1:9" s="215" customFormat="1" ht="9" customHeight="1">
      <c r="A52" s="250" t="s">
        <v>376</v>
      </c>
      <c r="B52" s="194"/>
      <c r="C52" s="247">
        <v>1060000</v>
      </c>
      <c r="D52" s="247">
        <v>30000</v>
      </c>
      <c r="E52" s="251">
        <f t="shared" si="8"/>
        <v>1090000</v>
      </c>
      <c r="F52" s="247">
        <v>2267930.06</v>
      </c>
      <c r="G52" s="247">
        <v>2267930.06</v>
      </c>
      <c r="H52" s="248">
        <f t="shared" si="7"/>
        <v>-1177930.06</v>
      </c>
      <c r="I52" s="249"/>
    </row>
    <row r="53" spans="1:9" s="215" customFormat="1" ht="9" customHeight="1">
      <c r="A53" s="250" t="s">
        <v>377</v>
      </c>
      <c r="B53" s="194"/>
      <c r="C53" s="247">
        <v>0</v>
      </c>
      <c r="D53" s="247">
        <v>0</v>
      </c>
      <c r="E53" s="251">
        <f t="shared" si="8"/>
        <v>0</v>
      </c>
      <c r="F53" s="247">
        <v>0</v>
      </c>
      <c r="G53" s="247">
        <v>0</v>
      </c>
      <c r="H53" s="248">
        <f t="shared" si="7"/>
        <v>0</v>
      </c>
      <c r="I53" s="249"/>
    </row>
    <row r="54" spans="1:9" s="215" customFormat="1" ht="2.25" customHeight="1">
      <c r="A54" s="196"/>
      <c r="B54" s="194"/>
      <c r="C54" s="194"/>
      <c r="D54" s="194"/>
      <c r="E54" s="194"/>
      <c r="F54" s="194"/>
      <c r="G54" s="194"/>
      <c r="H54" s="195"/>
      <c r="I54" s="194"/>
    </row>
    <row r="55" spans="1:9" s="215" customFormat="1" ht="9" customHeight="1">
      <c r="A55" s="256" t="s">
        <v>378</v>
      </c>
      <c r="B55" s="194"/>
      <c r="C55" s="247">
        <f>SUM(C56:C64)</f>
        <v>60252457.73</v>
      </c>
      <c r="D55" s="247">
        <f>SUM(D56:D64)</f>
        <v>-4408623.81</v>
      </c>
      <c r="E55" s="247">
        <f>SUM(E56:E64)</f>
        <v>55843833.92</v>
      </c>
      <c r="F55" s="247">
        <f>SUM(F56:F64)</f>
        <v>3550725.34</v>
      </c>
      <c r="G55" s="247">
        <f>SUM(G56:G64)</f>
        <v>2694390.4399999995</v>
      </c>
      <c r="H55" s="248">
        <f>SUM(H56:I64)</f>
        <v>52293108.580000006</v>
      </c>
      <c r="I55" s="249"/>
    </row>
    <row r="56" spans="1:9" s="215" customFormat="1" ht="9" customHeight="1">
      <c r="A56" s="250" t="s">
        <v>379</v>
      </c>
      <c r="B56" s="194"/>
      <c r="C56" s="247">
        <v>34736709.55</v>
      </c>
      <c r="D56" s="247">
        <v>1718459.34</v>
      </c>
      <c r="E56" s="247">
        <f>SUM(C56:D56)</f>
        <v>36455168.89</v>
      </c>
      <c r="F56" s="247">
        <v>3356741.02</v>
      </c>
      <c r="G56" s="247">
        <v>2559798.76</v>
      </c>
      <c r="H56" s="248">
        <f aca="true" t="shared" si="9" ref="H56:H64">+E56-F56</f>
        <v>33098427.87</v>
      </c>
      <c r="I56" s="249"/>
    </row>
    <row r="57" spans="1:9" s="215" customFormat="1" ht="9" customHeight="1">
      <c r="A57" s="250" t="s">
        <v>380</v>
      </c>
      <c r="B57" s="194"/>
      <c r="C57" s="247">
        <v>11439869.18</v>
      </c>
      <c r="D57" s="247">
        <v>13353.25</v>
      </c>
      <c r="E57" s="247">
        <f aca="true" t="shared" si="10" ref="E57:E64">SUM(C57:D57)</f>
        <v>11453222.43</v>
      </c>
      <c r="F57" s="247">
        <v>75934.94</v>
      </c>
      <c r="G57" s="247">
        <v>16542.3</v>
      </c>
      <c r="H57" s="248">
        <f t="shared" si="9"/>
        <v>11377287.49</v>
      </c>
      <c r="I57" s="249"/>
    </row>
    <row r="58" spans="1:9" s="215" customFormat="1" ht="9" customHeight="1">
      <c r="A58" s="250" t="s">
        <v>381</v>
      </c>
      <c r="B58" s="194"/>
      <c r="C58" s="247">
        <v>47280</v>
      </c>
      <c r="D58" s="247">
        <v>6000</v>
      </c>
      <c r="E58" s="247">
        <f t="shared" si="10"/>
        <v>53280</v>
      </c>
      <c r="F58" s="247">
        <v>0</v>
      </c>
      <c r="G58" s="247">
        <v>0</v>
      </c>
      <c r="H58" s="248">
        <f t="shared" si="9"/>
        <v>53280</v>
      </c>
      <c r="I58" s="249"/>
    </row>
    <row r="59" spans="1:9" s="215" customFormat="1" ht="9" customHeight="1">
      <c r="A59" s="250" t="s">
        <v>382</v>
      </c>
      <c r="B59" s="194"/>
      <c r="C59" s="247">
        <v>12015567.97</v>
      </c>
      <c r="D59" s="247">
        <v>-5956528.6</v>
      </c>
      <c r="E59" s="247">
        <f t="shared" si="10"/>
        <v>6059039.370000001</v>
      </c>
      <c r="F59" s="247">
        <v>0</v>
      </c>
      <c r="G59" s="247">
        <v>0</v>
      </c>
      <c r="H59" s="248">
        <f t="shared" si="9"/>
        <v>6059039.370000001</v>
      </c>
      <c r="I59" s="249"/>
    </row>
    <row r="60" spans="1:9" s="215" customFormat="1" ht="9" customHeight="1">
      <c r="A60" s="250" t="s">
        <v>383</v>
      </c>
      <c r="B60" s="194"/>
      <c r="C60" s="247">
        <v>0</v>
      </c>
      <c r="D60" s="247">
        <v>0</v>
      </c>
      <c r="E60" s="247">
        <f t="shared" si="10"/>
        <v>0</v>
      </c>
      <c r="F60" s="247">
        <v>0</v>
      </c>
      <c r="G60" s="247">
        <v>0</v>
      </c>
      <c r="H60" s="248">
        <f t="shared" si="9"/>
        <v>0</v>
      </c>
      <c r="I60" s="249"/>
    </row>
    <row r="61" spans="1:9" s="215" customFormat="1" ht="9" customHeight="1">
      <c r="A61" s="250" t="s">
        <v>384</v>
      </c>
      <c r="B61" s="194"/>
      <c r="C61" s="247">
        <v>995761</v>
      </c>
      <c r="D61" s="247">
        <v>-29997.8</v>
      </c>
      <c r="E61" s="247">
        <f t="shared" si="10"/>
        <v>965763.2</v>
      </c>
      <c r="F61" s="247">
        <v>118049.38</v>
      </c>
      <c r="G61" s="247">
        <v>118049.38</v>
      </c>
      <c r="H61" s="248">
        <f t="shared" si="9"/>
        <v>847713.82</v>
      </c>
      <c r="I61" s="249"/>
    </row>
    <row r="62" spans="1:9" s="215" customFormat="1" ht="9" customHeight="1">
      <c r="A62" s="250" t="s">
        <v>385</v>
      </c>
      <c r="B62" s="194"/>
      <c r="C62" s="247">
        <v>0</v>
      </c>
      <c r="D62" s="247">
        <v>0</v>
      </c>
      <c r="E62" s="247">
        <f t="shared" si="10"/>
        <v>0</v>
      </c>
      <c r="F62" s="247">
        <v>0</v>
      </c>
      <c r="G62" s="247">
        <v>0</v>
      </c>
      <c r="H62" s="248">
        <f t="shared" si="9"/>
        <v>0</v>
      </c>
      <c r="I62" s="249"/>
    </row>
    <row r="63" spans="1:9" s="215" customFormat="1" ht="9" customHeight="1">
      <c r="A63" s="250" t="s">
        <v>386</v>
      </c>
      <c r="B63" s="194"/>
      <c r="C63" s="247">
        <v>601650</v>
      </c>
      <c r="D63" s="247">
        <v>0</v>
      </c>
      <c r="E63" s="247">
        <f t="shared" si="10"/>
        <v>601650</v>
      </c>
      <c r="F63" s="247">
        <v>0</v>
      </c>
      <c r="G63" s="247">
        <v>0</v>
      </c>
      <c r="H63" s="248">
        <f t="shared" si="9"/>
        <v>601650</v>
      </c>
      <c r="I63" s="249"/>
    </row>
    <row r="64" spans="1:9" s="215" customFormat="1" ht="9" customHeight="1">
      <c r="A64" s="250" t="s">
        <v>387</v>
      </c>
      <c r="B64" s="194"/>
      <c r="C64" s="247">
        <v>415620.03</v>
      </c>
      <c r="D64" s="247">
        <v>-159910</v>
      </c>
      <c r="E64" s="247">
        <f t="shared" si="10"/>
        <v>255710.03000000003</v>
      </c>
      <c r="F64" s="247">
        <v>0</v>
      </c>
      <c r="G64" s="247">
        <v>0</v>
      </c>
      <c r="H64" s="248">
        <f t="shared" si="9"/>
        <v>255710.03000000003</v>
      </c>
      <c r="I64" s="249"/>
    </row>
    <row r="65" spans="1:9" s="215" customFormat="1" ht="2.25" customHeight="1">
      <c r="A65" s="196"/>
      <c r="B65" s="194"/>
      <c r="C65" s="194"/>
      <c r="D65" s="194"/>
      <c r="E65" s="194"/>
      <c r="F65" s="194"/>
      <c r="G65" s="194"/>
      <c r="H65" s="195"/>
      <c r="I65" s="194"/>
    </row>
    <row r="66" spans="1:9" s="215" customFormat="1" ht="9" customHeight="1">
      <c r="A66" s="246" t="s">
        <v>388</v>
      </c>
      <c r="B66" s="194"/>
      <c r="C66" s="247">
        <f>SUM(C67:C69)</f>
        <v>151500000</v>
      </c>
      <c r="D66" s="247">
        <f>SUM(D67:D69)</f>
        <v>488406165.23</v>
      </c>
      <c r="E66" s="247">
        <f>SUM(E67:E69)</f>
        <v>639906165.23</v>
      </c>
      <c r="F66" s="247">
        <v>362775487.13</v>
      </c>
      <c r="G66" s="247">
        <v>330612462.76</v>
      </c>
      <c r="H66" s="248">
        <f>SUM(H67:I69)</f>
        <v>277130678.0999999</v>
      </c>
      <c r="I66" s="249"/>
    </row>
    <row r="67" spans="1:9" s="215" customFormat="1" ht="9" customHeight="1">
      <c r="A67" s="250" t="s">
        <v>389</v>
      </c>
      <c r="B67" s="194"/>
      <c r="C67" s="247">
        <v>2500000</v>
      </c>
      <c r="D67" s="247">
        <v>338537302.71</v>
      </c>
      <c r="E67" s="247">
        <f>SUM(C67:D67)</f>
        <v>341037302.71</v>
      </c>
      <c r="F67" s="247">
        <v>283359108.1</v>
      </c>
      <c r="G67" s="247">
        <v>255857499.66</v>
      </c>
      <c r="H67" s="248">
        <f>+E67-F67</f>
        <v>57678194.609999955</v>
      </c>
      <c r="I67" s="249"/>
    </row>
    <row r="68" spans="1:9" s="215" customFormat="1" ht="9" customHeight="1">
      <c r="A68" s="250" t="s">
        <v>390</v>
      </c>
      <c r="B68" s="194"/>
      <c r="C68" s="247">
        <v>149000000</v>
      </c>
      <c r="D68" s="247">
        <v>149868862.52</v>
      </c>
      <c r="E68" s="247">
        <f>SUM(C68:D68)</f>
        <v>298868862.52</v>
      </c>
      <c r="F68" s="247">
        <v>79416379.03</v>
      </c>
      <c r="G68" s="247">
        <v>74754963.1</v>
      </c>
      <c r="H68" s="248">
        <f>+E68-F68</f>
        <v>219452483.48999998</v>
      </c>
      <c r="I68" s="249"/>
    </row>
    <row r="69" spans="1:9" s="215" customFormat="1" ht="9" customHeight="1">
      <c r="A69" s="250" t="s">
        <v>391</v>
      </c>
      <c r="B69" s="194"/>
      <c r="C69" s="247">
        <v>0</v>
      </c>
      <c r="D69" s="247">
        <v>0</v>
      </c>
      <c r="E69" s="247">
        <f>SUM(C69:D69)</f>
        <v>0</v>
      </c>
      <c r="F69" s="247">
        <v>0</v>
      </c>
      <c r="G69" s="247">
        <v>0</v>
      </c>
      <c r="H69" s="248">
        <f>+E69-F69</f>
        <v>0</v>
      </c>
      <c r="I69" s="249"/>
    </row>
    <row r="70" spans="1:9" s="215" customFormat="1" ht="2.25" customHeight="1">
      <c r="A70" s="196"/>
      <c r="B70" s="194"/>
      <c r="C70" s="194"/>
      <c r="D70" s="194"/>
      <c r="E70" s="194"/>
      <c r="F70" s="194"/>
      <c r="G70" s="194"/>
      <c r="H70" s="195"/>
      <c r="I70" s="194"/>
    </row>
    <row r="71" spans="1:9" s="215" customFormat="1" ht="9" customHeight="1">
      <c r="A71" s="256" t="s">
        <v>392</v>
      </c>
      <c r="B71" s="194"/>
      <c r="C71" s="251">
        <f>SUM(C72:C79)</f>
        <v>1000000</v>
      </c>
      <c r="D71" s="251">
        <f>SUM(D72:D79)</f>
        <v>0</v>
      </c>
      <c r="E71" s="251">
        <f>SUM(E72:E79)</f>
        <v>1000000</v>
      </c>
      <c r="F71" s="251">
        <f>SUM(F72:F79)</f>
        <v>0</v>
      </c>
      <c r="G71" s="251">
        <f>SUM(G72:G79)</f>
        <v>0</v>
      </c>
      <c r="H71" s="257">
        <f>SUM(H72:I79)</f>
        <v>1000000</v>
      </c>
      <c r="I71" s="255"/>
    </row>
    <row r="72" spans="1:9" s="215" customFormat="1" ht="9" customHeight="1">
      <c r="A72" s="250" t="s">
        <v>393</v>
      </c>
      <c r="B72" s="194"/>
      <c r="C72" s="251">
        <v>0</v>
      </c>
      <c r="D72" s="251">
        <v>0</v>
      </c>
      <c r="E72" s="251">
        <f>SUM(C72:D72)</f>
        <v>0</v>
      </c>
      <c r="F72" s="251">
        <v>0</v>
      </c>
      <c r="G72" s="251">
        <v>0</v>
      </c>
      <c r="H72" s="248">
        <f aca="true" t="shared" si="11" ref="H72:H79">+E72-F72</f>
        <v>0</v>
      </c>
      <c r="I72" s="249"/>
    </row>
    <row r="73" spans="1:9" s="215" customFormat="1" ht="9" customHeight="1">
      <c r="A73" s="250" t="s">
        <v>394</v>
      </c>
      <c r="B73" s="194"/>
      <c r="C73" s="247">
        <v>0</v>
      </c>
      <c r="D73" s="247">
        <v>0</v>
      </c>
      <c r="E73" s="247">
        <f>SUM(C73:D73)</f>
        <v>0</v>
      </c>
      <c r="F73" s="247">
        <v>0</v>
      </c>
      <c r="G73" s="247">
        <v>0</v>
      </c>
      <c r="H73" s="248">
        <f t="shared" si="11"/>
        <v>0</v>
      </c>
      <c r="I73" s="249"/>
    </row>
    <row r="74" spans="1:9" s="215" customFormat="1" ht="9" customHeight="1">
      <c r="A74" s="250" t="s">
        <v>395</v>
      </c>
      <c r="B74" s="194"/>
      <c r="C74" s="247">
        <v>0</v>
      </c>
      <c r="D74" s="247">
        <v>0</v>
      </c>
      <c r="E74" s="247">
        <f>SUM(C74:D74)</f>
        <v>0</v>
      </c>
      <c r="F74" s="247">
        <v>0</v>
      </c>
      <c r="G74" s="247">
        <v>0</v>
      </c>
      <c r="H74" s="248">
        <f t="shared" si="11"/>
        <v>0</v>
      </c>
      <c r="I74" s="249"/>
    </row>
    <row r="75" spans="1:9" s="215" customFormat="1" ht="9" customHeight="1">
      <c r="A75" s="250" t="s">
        <v>396</v>
      </c>
      <c r="B75" s="194"/>
      <c r="C75" s="247">
        <v>0</v>
      </c>
      <c r="D75" s="247">
        <v>0</v>
      </c>
      <c r="E75" s="247">
        <f>SUM(C75:D75)</f>
        <v>0</v>
      </c>
      <c r="F75" s="247">
        <v>0</v>
      </c>
      <c r="G75" s="247">
        <v>0</v>
      </c>
      <c r="H75" s="248">
        <f t="shared" si="11"/>
        <v>0</v>
      </c>
      <c r="I75" s="249"/>
    </row>
    <row r="76" spans="1:9" s="215" customFormat="1" ht="9" customHeight="1">
      <c r="A76" s="258" t="s">
        <v>397</v>
      </c>
      <c r="B76" s="194"/>
      <c r="C76" s="259">
        <v>1000000</v>
      </c>
      <c r="D76" s="259">
        <v>0</v>
      </c>
      <c r="E76" s="259">
        <f>SUM(C76:D77)</f>
        <v>1000000</v>
      </c>
      <c r="F76" s="259">
        <v>0</v>
      </c>
      <c r="G76" s="259">
        <v>0</v>
      </c>
      <c r="H76" s="248">
        <f t="shared" si="11"/>
        <v>1000000</v>
      </c>
      <c r="I76" s="249"/>
    </row>
    <row r="77" spans="1:9" s="215" customFormat="1" ht="9" customHeight="1">
      <c r="A77" s="258"/>
      <c r="B77" s="194"/>
      <c r="C77" s="259"/>
      <c r="D77" s="259"/>
      <c r="E77" s="259"/>
      <c r="F77" s="259"/>
      <c r="G77" s="259"/>
      <c r="H77" s="248">
        <f t="shared" si="11"/>
        <v>0</v>
      </c>
      <c r="I77" s="249"/>
    </row>
    <row r="78" spans="1:9" s="215" customFormat="1" ht="9" customHeight="1">
      <c r="A78" s="250" t="s">
        <v>398</v>
      </c>
      <c r="B78" s="194"/>
      <c r="C78" s="247">
        <v>0</v>
      </c>
      <c r="D78" s="247">
        <v>0</v>
      </c>
      <c r="E78" s="247">
        <f>SUM(C78:D78)</f>
        <v>0</v>
      </c>
      <c r="F78" s="247">
        <v>0</v>
      </c>
      <c r="G78" s="247">
        <v>0</v>
      </c>
      <c r="H78" s="248">
        <f t="shared" si="11"/>
        <v>0</v>
      </c>
      <c r="I78" s="249"/>
    </row>
    <row r="79" spans="1:9" s="215" customFormat="1" ht="9" customHeight="1">
      <c r="A79" s="250" t="s">
        <v>399</v>
      </c>
      <c r="B79" s="194"/>
      <c r="C79" s="251">
        <v>0</v>
      </c>
      <c r="D79" s="251">
        <v>0</v>
      </c>
      <c r="E79" s="251">
        <f>SUM(C79:D79)</f>
        <v>0</v>
      </c>
      <c r="F79" s="251">
        <v>0</v>
      </c>
      <c r="G79" s="251">
        <v>0</v>
      </c>
      <c r="H79" s="248">
        <f t="shared" si="11"/>
        <v>0</v>
      </c>
      <c r="I79" s="249"/>
    </row>
    <row r="80" spans="1:9" s="215" customFormat="1" ht="2.25" customHeight="1">
      <c r="A80" s="196"/>
      <c r="B80" s="194"/>
      <c r="C80" s="194"/>
      <c r="D80" s="194"/>
      <c r="E80" s="194"/>
      <c r="F80" s="194"/>
      <c r="G80" s="194"/>
      <c r="H80" s="195"/>
      <c r="I80" s="194"/>
    </row>
    <row r="81" spans="1:9" s="215" customFormat="1" ht="9" customHeight="1">
      <c r="A81" s="246" t="s">
        <v>400</v>
      </c>
      <c r="B81" s="194"/>
      <c r="C81" s="247">
        <f>SUM(C82:C84)</f>
        <v>2338393312</v>
      </c>
      <c r="D81" s="247">
        <f>SUM(D82:D84)</f>
        <v>45805527.6</v>
      </c>
      <c r="E81" s="247">
        <f>SUM(E82:E84)</f>
        <v>2384198839.6</v>
      </c>
      <c r="F81" s="247">
        <f>SUM(F82:F84)</f>
        <v>1845222762.8</v>
      </c>
      <c r="G81" s="247">
        <f>SUM(G82:G84)</f>
        <v>1818987591.93</v>
      </c>
      <c r="H81" s="248">
        <f>SUM(H82:I84)</f>
        <v>538976076.8</v>
      </c>
      <c r="I81" s="249"/>
    </row>
    <row r="82" spans="1:9" s="215" customFormat="1" ht="9" customHeight="1">
      <c r="A82" s="250" t="s">
        <v>401</v>
      </c>
      <c r="B82" s="194"/>
      <c r="C82" s="247">
        <v>2327303312</v>
      </c>
      <c r="D82" s="247">
        <v>0</v>
      </c>
      <c r="E82" s="247">
        <f>SUM(C82:D82)</f>
        <v>2327303312</v>
      </c>
      <c r="F82" s="247">
        <v>1796961177.2</v>
      </c>
      <c r="G82" s="247">
        <v>1784459851.03</v>
      </c>
      <c r="H82" s="248">
        <f>+E82-F82</f>
        <v>530342134.79999995</v>
      </c>
      <c r="I82" s="249"/>
    </row>
    <row r="83" spans="1:9" s="215" customFormat="1" ht="9" customHeight="1">
      <c r="A83" s="250" t="s">
        <v>402</v>
      </c>
      <c r="B83" s="194"/>
      <c r="C83" s="247">
        <v>0</v>
      </c>
      <c r="D83" s="247">
        <v>0</v>
      </c>
      <c r="E83" s="247">
        <f>SUM(C83:D83)</f>
        <v>0</v>
      </c>
      <c r="F83" s="247">
        <v>0</v>
      </c>
      <c r="G83" s="247">
        <v>0</v>
      </c>
      <c r="H83" s="248">
        <f>+E83-F83</f>
        <v>0</v>
      </c>
      <c r="I83" s="249"/>
    </row>
    <row r="84" spans="1:9" s="215" customFormat="1" ht="9" customHeight="1">
      <c r="A84" s="250" t="s">
        <v>403</v>
      </c>
      <c r="B84" s="194"/>
      <c r="C84" s="247">
        <v>11090000</v>
      </c>
      <c r="D84" s="247">
        <v>45805527.6</v>
      </c>
      <c r="E84" s="247">
        <f>SUM(C84:D85)</f>
        <v>56895527.6</v>
      </c>
      <c r="F84" s="247">
        <v>48261585.6</v>
      </c>
      <c r="G84" s="247">
        <v>34527740.9</v>
      </c>
      <c r="H84" s="248">
        <f>+E84-F84</f>
        <v>8633942</v>
      </c>
      <c r="I84" s="249"/>
    </row>
    <row r="85" spans="1:9" s="215" customFormat="1" ht="2.25" customHeight="1">
      <c r="A85" s="196"/>
      <c r="B85" s="194"/>
      <c r="C85" s="194"/>
      <c r="D85" s="194"/>
      <c r="E85" s="194"/>
      <c r="F85" s="194"/>
      <c r="G85" s="194"/>
      <c r="H85" s="195"/>
      <c r="I85" s="194"/>
    </row>
    <row r="86" spans="1:9" s="215" customFormat="1" ht="9" customHeight="1">
      <c r="A86" s="246" t="s">
        <v>404</v>
      </c>
      <c r="B86" s="194"/>
      <c r="C86" s="247">
        <f>SUM(C87:C93)</f>
        <v>534105548.42</v>
      </c>
      <c r="D86" s="247">
        <f>SUM(D87:D93)</f>
        <v>0</v>
      </c>
      <c r="E86" s="247">
        <f>SUM(E87:E93)</f>
        <v>534105548.42</v>
      </c>
      <c r="F86" s="247">
        <f>SUM(F87:F93)</f>
        <v>297866261.34</v>
      </c>
      <c r="G86" s="247">
        <f>SUM(G87:G93)</f>
        <v>297866261.34</v>
      </c>
      <c r="H86" s="248">
        <f>SUM(H87:I93)</f>
        <v>236239287.08000004</v>
      </c>
      <c r="I86" s="249"/>
    </row>
    <row r="87" spans="1:9" s="215" customFormat="1" ht="9" customHeight="1">
      <c r="A87" s="250" t="s">
        <v>405</v>
      </c>
      <c r="B87" s="194"/>
      <c r="C87" s="247">
        <v>0</v>
      </c>
      <c r="D87" s="247">
        <v>0</v>
      </c>
      <c r="E87" s="247">
        <f>SUM(C87:D87)</f>
        <v>0</v>
      </c>
      <c r="F87" s="247">
        <v>3639709.01</v>
      </c>
      <c r="G87" s="247">
        <v>3639709.01</v>
      </c>
      <c r="H87" s="248">
        <f aca="true" t="shared" si="12" ref="H87:H93">+E87-F87</f>
        <v>-3639709.01</v>
      </c>
      <c r="I87" s="249"/>
    </row>
    <row r="88" spans="1:9" s="215" customFormat="1" ht="9" customHeight="1">
      <c r="A88" s="250" t="s">
        <v>406</v>
      </c>
      <c r="B88" s="194"/>
      <c r="C88" s="247">
        <v>534105548.42</v>
      </c>
      <c r="D88" s="247">
        <v>0</v>
      </c>
      <c r="E88" s="247">
        <f aca="true" t="shared" si="13" ref="E88:E93">SUM(C88:D88)</f>
        <v>534105548.42</v>
      </c>
      <c r="F88" s="247">
        <v>294226552.33</v>
      </c>
      <c r="G88" s="247">
        <v>294226552.33</v>
      </c>
      <c r="H88" s="248">
        <f t="shared" si="12"/>
        <v>239878996.09000003</v>
      </c>
      <c r="I88" s="249"/>
    </row>
    <row r="89" spans="1:9" s="215" customFormat="1" ht="9" customHeight="1">
      <c r="A89" s="250" t="s">
        <v>407</v>
      </c>
      <c r="B89" s="194"/>
      <c r="C89" s="247">
        <v>0</v>
      </c>
      <c r="D89" s="247">
        <v>0</v>
      </c>
      <c r="E89" s="247">
        <f t="shared" si="13"/>
        <v>0</v>
      </c>
      <c r="F89" s="247">
        <v>0</v>
      </c>
      <c r="G89" s="247">
        <v>0</v>
      </c>
      <c r="H89" s="248">
        <f t="shared" si="12"/>
        <v>0</v>
      </c>
      <c r="I89" s="249"/>
    </row>
    <row r="90" spans="1:9" s="215" customFormat="1" ht="9" customHeight="1">
      <c r="A90" s="250" t="s">
        <v>408</v>
      </c>
      <c r="B90" s="194"/>
      <c r="C90" s="247">
        <v>0</v>
      </c>
      <c r="D90" s="247">
        <v>0</v>
      </c>
      <c r="E90" s="247">
        <f t="shared" si="13"/>
        <v>0</v>
      </c>
      <c r="F90" s="247">
        <v>0</v>
      </c>
      <c r="G90" s="247">
        <v>0</v>
      </c>
      <c r="H90" s="248">
        <f t="shared" si="12"/>
        <v>0</v>
      </c>
      <c r="I90" s="249"/>
    </row>
    <row r="91" spans="1:9" s="215" customFormat="1" ht="9" customHeight="1">
      <c r="A91" s="250" t="s">
        <v>409</v>
      </c>
      <c r="B91" s="194"/>
      <c r="C91" s="247">
        <v>0</v>
      </c>
      <c r="D91" s="247">
        <v>0</v>
      </c>
      <c r="E91" s="247">
        <f t="shared" si="13"/>
        <v>0</v>
      </c>
      <c r="F91" s="247">
        <v>0</v>
      </c>
      <c r="G91" s="247">
        <v>0</v>
      </c>
      <c r="H91" s="248">
        <f t="shared" si="12"/>
        <v>0</v>
      </c>
      <c r="I91" s="249"/>
    </row>
    <row r="92" spans="1:9" s="215" customFormat="1" ht="9" customHeight="1">
      <c r="A92" s="250" t="s">
        <v>410</v>
      </c>
      <c r="B92" s="194"/>
      <c r="C92" s="247">
        <v>0</v>
      </c>
      <c r="D92" s="247">
        <v>0</v>
      </c>
      <c r="E92" s="247">
        <f t="shared" si="13"/>
        <v>0</v>
      </c>
      <c r="F92" s="247">
        <v>0</v>
      </c>
      <c r="G92" s="247">
        <v>0</v>
      </c>
      <c r="H92" s="248">
        <f t="shared" si="12"/>
        <v>0</v>
      </c>
      <c r="I92" s="249"/>
    </row>
    <row r="93" spans="1:9" s="215" customFormat="1" ht="9" customHeight="1">
      <c r="A93" s="250" t="s">
        <v>411</v>
      </c>
      <c r="B93" s="194"/>
      <c r="C93" s="247">
        <v>0</v>
      </c>
      <c r="D93" s="247">
        <v>0</v>
      </c>
      <c r="E93" s="247">
        <f t="shared" si="13"/>
        <v>0</v>
      </c>
      <c r="F93" s="247">
        <v>0</v>
      </c>
      <c r="G93" s="247">
        <v>0</v>
      </c>
      <c r="H93" s="248">
        <f t="shared" si="12"/>
        <v>0</v>
      </c>
      <c r="I93" s="249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242" t="s">
        <v>412</v>
      </c>
      <c r="B96" s="4"/>
      <c r="C96" s="243">
        <f>+C98+C107+C118+C129+C141+C152+C157+C167+C172</f>
        <v>13352071764</v>
      </c>
      <c r="D96" s="243">
        <f aca="true" t="shared" si="14" ref="D96:I96">+D98+D107+D118+D129+D141+D152+D157+D167+D172</f>
        <v>1880080187.63</v>
      </c>
      <c r="E96" s="243">
        <f t="shared" si="14"/>
        <v>15232151951.630001</v>
      </c>
      <c r="F96" s="243">
        <f t="shared" si="14"/>
        <v>9859823891.339998</v>
      </c>
      <c r="G96" s="243">
        <f t="shared" si="14"/>
        <v>9838416021.65</v>
      </c>
      <c r="H96" s="244">
        <f t="shared" si="14"/>
        <v>5372328060.290002</v>
      </c>
      <c r="I96" s="245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215" customFormat="1" ht="9" customHeight="1">
      <c r="A98" s="246" t="s">
        <v>340</v>
      </c>
      <c r="B98" s="194"/>
      <c r="C98" s="247">
        <f>SUM(C99:C105)</f>
        <v>19523751</v>
      </c>
      <c r="D98" s="247">
        <f>SUM(D99:D105)</f>
        <v>319296187</v>
      </c>
      <c r="E98" s="247">
        <f>SUM(E99:E105)</f>
        <v>338819938</v>
      </c>
      <c r="F98" s="247">
        <f>SUM(F99:F105)</f>
        <v>264707365.69</v>
      </c>
      <c r="G98" s="247">
        <f>SUM(G99:G105)</f>
        <v>264707365.69</v>
      </c>
      <c r="H98" s="248">
        <f>SUM(H99:I105)</f>
        <v>74112572.31000002</v>
      </c>
      <c r="I98" s="249"/>
    </row>
    <row r="99" spans="1:9" s="215" customFormat="1" ht="9" customHeight="1">
      <c r="A99" s="250" t="s">
        <v>341</v>
      </c>
      <c r="B99" s="194"/>
      <c r="C99" s="247">
        <v>10473574</v>
      </c>
      <c r="D99" s="247">
        <v>215488880.79</v>
      </c>
      <c r="E99" s="247">
        <f>SUM(C99:D99)</f>
        <v>225962454.79</v>
      </c>
      <c r="F99" s="247">
        <v>157754728.82</v>
      </c>
      <c r="G99" s="247">
        <v>157754728.82</v>
      </c>
      <c r="H99" s="248">
        <f aca="true" t="shared" si="15" ref="H99:H105">+E99-F99</f>
        <v>68207725.97</v>
      </c>
      <c r="I99" s="249"/>
    </row>
    <row r="100" spans="1:9" s="215" customFormat="1" ht="9" customHeight="1">
      <c r="A100" s="250" t="s">
        <v>342</v>
      </c>
      <c r="B100" s="194"/>
      <c r="C100" s="247">
        <v>360000</v>
      </c>
      <c r="D100" s="247">
        <v>622466.46</v>
      </c>
      <c r="E100" s="247">
        <f aca="true" t="shared" si="16" ref="E100:E105">SUM(C100:D100)</f>
        <v>982466.46</v>
      </c>
      <c r="F100" s="247">
        <v>622466.46</v>
      </c>
      <c r="G100" s="247">
        <v>622466.46</v>
      </c>
      <c r="H100" s="248">
        <f t="shared" si="15"/>
        <v>360000</v>
      </c>
      <c r="I100" s="249"/>
    </row>
    <row r="101" spans="1:9" s="215" customFormat="1" ht="9" customHeight="1">
      <c r="A101" s="250" t="s">
        <v>343</v>
      </c>
      <c r="B101" s="194"/>
      <c r="C101" s="247">
        <v>3275441</v>
      </c>
      <c r="D101" s="247">
        <v>1309226.6</v>
      </c>
      <c r="E101" s="247">
        <f t="shared" si="16"/>
        <v>4584667.6</v>
      </c>
      <c r="F101" s="247">
        <v>1804846.79</v>
      </c>
      <c r="G101" s="247">
        <v>1804846.79</v>
      </c>
      <c r="H101" s="248">
        <f t="shared" si="15"/>
        <v>2779820.8099999996</v>
      </c>
      <c r="I101" s="249"/>
    </row>
    <row r="102" spans="1:9" s="215" customFormat="1" ht="9" customHeight="1">
      <c r="A102" s="250" t="s">
        <v>344</v>
      </c>
      <c r="B102" s="194"/>
      <c r="C102" s="247">
        <v>3622436</v>
      </c>
      <c r="D102" s="247">
        <v>0</v>
      </c>
      <c r="E102" s="247">
        <f t="shared" si="16"/>
        <v>3622436</v>
      </c>
      <c r="F102" s="247">
        <v>1772299.83</v>
      </c>
      <c r="G102" s="247">
        <v>1772299.83</v>
      </c>
      <c r="H102" s="248">
        <f t="shared" si="15"/>
        <v>1850136.17</v>
      </c>
      <c r="I102" s="249"/>
    </row>
    <row r="103" spans="1:9" s="215" customFormat="1" ht="9" customHeight="1">
      <c r="A103" s="250" t="s">
        <v>345</v>
      </c>
      <c r="B103" s="194"/>
      <c r="C103" s="247">
        <v>978609</v>
      </c>
      <c r="D103" s="247">
        <v>96731224.37</v>
      </c>
      <c r="E103" s="247">
        <f t="shared" si="16"/>
        <v>97709833.37</v>
      </c>
      <c r="F103" s="247">
        <v>97309855.57</v>
      </c>
      <c r="G103" s="247">
        <v>97309855.57</v>
      </c>
      <c r="H103" s="248">
        <f t="shared" si="15"/>
        <v>399977.8000000119</v>
      </c>
      <c r="I103" s="249"/>
    </row>
    <row r="104" spans="1:9" s="215" customFormat="1" ht="9" customHeight="1">
      <c r="A104" s="250" t="s">
        <v>346</v>
      </c>
      <c r="B104" s="194"/>
      <c r="C104" s="247">
        <v>0</v>
      </c>
      <c r="D104" s="247">
        <v>0</v>
      </c>
      <c r="E104" s="247">
        <f t="shared" si="16"/>
        <v>0</v>
      </c>
      <c r="F104" s="247">
        <v>0</v>
      </c>
      <c r="G104" s="247">
        <v>0</v>
      </c>
      <c r="H104" s="248">
        <f t="shared" si="15"/>
        <v>0</v>
      </c>
      <c r="I104" s="249"/>
    </row>
    <row r="105" spans="1:9" s="215" customFormat="1" ht="9" customHeight="1">
      <c r="A105" s="250" t="s">
        <v>347</v>
      </c>
      <c r="B105" s="194"/>
      <c r="C105" s="247">
        <v>813691</v>
      </c>
      <c r="D105" s="247">
        <v>5144388.78</v>
      </c>
      <c r="E105" s="247">
        <f t="shared" si="16"/>
        <v>5958079.78</v>
      </c>
      <c r="F105" s="247">
        <v>5443168.22</v>
      </c>
      <c r="G105" s="247">
        <v>5443168.22</v>
      </c>
      <c r="H105" s="248">
        <f t="shared" si="15"/>
        <v>514911.5600000005</v>
      </c>
      <c r="I105" s="249"/>
    </row>
    <row r="106" spans="1:9" s="215" customFormat="1" ht="3.75" customHeight="1">
      <c r="A106" s="196"/>
      <c r="B106" s="194"/>
      <c r="C106" s="194"/>
      <c r="D106" s="194"/>
      <c r="E106" s="194"/>
      <c r="F106" s="194"/>
      <c r="G106" s="194"/>
      <c r="H106" s="195"/>
      <c r="I106" s="194"/>
    </row>
    <row r="107" spans="1:9" s="215" customFormat="1" ht="9" customHeight="1">
      <c r="A107" s="246" t="s">
        <v>348</v>
      </c>
      <c r="B107" s="194"/>
      <c r="C107" s="247">
        <f aca="true" t="shared" si="17" ref="C107:I107">SUM(C108:C116)</f>
        <v>2910000</v>
      </c>
      <c r="D107" s="247">
        <f t="shared" si="17"/>
        <v>4023354.4</v>
      </c>
      <c r="E107" s="247">
        <f t="shared" si="17"/>
        <v>6933354.4</v>
      </c>
      <c r="F107" s="247">
        <v>2822717.65</v>
      </c>
      <c r="G107" s="247">
        <v>2822717.65</v>
      </c>
      <c r="H107" s="248">
        <f t="shared" si="17"/>
        <v>4110636.75</v>
      </c>
      <c r="I107" s="249">
        <f t="shared" si="17"/>
        <v>0</v>
      </c>
    </row>
    <row r="108" spans="1:9" s="215" customFormat="1" ht="9.75" customHeight="1">
      <c r="A108" s="250" t="s">
        <v>349</v>
      </c>
      <c r="B108" s="194"/>
      <c r="C108" s="251">
        <v>15000</v>
      </c>
      <c r="D108" s="251">
        <v>684400</v>
      </c>
      <c r="E108" s="251">
        <f>SUM(C108:D108)</f>
        <v>699400</v>
      </c>
      <c r="F108" s="251">
        <v>0</v>
      </c>
      <c r="G108" s="251">
        <v>0</v>
      </c>
      <c r="H108" s="248">
        <f aca="true" t="shared" si="18" ref="H108:H116">+E108-F108</f>
        <v>699400</v>
      </c>
      <c r="I108" s="249"/>
    </row>
    <row r="109" spans="1:9" s="215" customFormat="1" ht="9" customHeight="1">
      <c r="A109" s="250" t="s">
        <v>350</v>
      </c>
      <c r="B109" s="194"/>
      <c r="C109" s="247">
        <v>2602500</v>
      </c>
      <c r="D109" s="247">
        <v>232000</v>
      </c>
      <c r="E109" s="251">
        <f aca="true" t="shared" si="19" ref="E109:E116">SUM(C109:D109)</f>
        <v>2834500</v>
      </c>
      <c r="F109" s="247">
        <v>477932.06</v>
      </c>
      <c r="G109" s="247">
        <v>477932.06</v>
      </c>
      <c r="H109" s="248">
        <f t="shared" si="18"/>
        <v>2356567.94</v>
      </c>
      <c r="I109" s="249"/>
    </row>
    <row r="110" spans="1:9" s="215" customFormat="1" ht="9" customHeight="1">
      <c r="A110" s="250" t="s">
        <v>351</v>
      </c>
      <c r="B110" s="194"/>
      <c r="C110" s="251">
        <v>0</v>
      </c>
      <c r="D110" s="251">
        <v>0</v>
      </c>
      <c r="E110" s="251">
        <f t="shared" si="19"/>
        <v>0</v>
      </c>
      <c r="F110" s="251">
        <v>0</v>
      </c>
      <c r="G110" s="251">
        <v>0</v>
      </c>
      <c r="H110" s="248">
        <f t="shared" si="18"/>
        <v>0</v>
      </c>
      <c r="I110" s="249"/>
    </row>
    <row r="111" spans="1:9" s="215" customFormat="1" ht="9" customHeight="1">
      <c r="A111" s="250" t="s">
        <v>352</v>
      </c>
      <c r="B111" s="194"/>
      <c r="C111" s="247">
        <v>0</v>
      </c>
      <c r="D111" s="247">
        <v>1906100.4</v>
      </c>
      <c r="E111" s="251">
        <f t="shared" si="19"/>
        <v>1906100.4</v>
      </c>
      <c r="F111" s="247">
        <v>1886090.4</v>
      </c>
      <c r="G111" s="247">
        <v>1886090.4</v>
      </c>
      <c r="H111" s="248">
        <f t="shared" si="18"/>
        <v>20010</v>
      </c>
      <c r="I111" s="249"/>
    </row>
    <row r="112" spans="1:9" s="215" customFormat="1" ht="9" customHeight="1">
      <c r="A112" s="250" t="s">
        <v>353</v>
      </c>
      <c r="B112" s="194"/>
      <c r="C112" s="247">
        <v>0</v>
      </c>
      <c r="D112" s="247">
        <v>85243</v>
      </c>
      <c r="E112" s="251">
        <f t="shared" si="19"/>
        <v>85243</v>
      </c>
      <c r="F112" s="247">
        <v>12104.99</v>
      </c>
      <c r="G112" s="247">
        <v>12104.99</v>
      </c>
      <c r="H112" s="248">
        <f t="shared" si="18"/>
        <v>73138.01</v>
      </c>
      <c r="I112" s="249"/>
    </row>
    <row r="113" spans="1:9" s="215" customFormat="1" ht="9" customHeight="1">
      <c r="A113" s="250" t="s">
        <v>354</v>
      </c>
      <c r="B113" s="194"/>
      <c r="C113" s="247">
        <v>27000</v>
      </c>
      <c r="D113" s="247">
        <v>472120</v>
      </c>
      <c r="E113" s="251">
        <f t="shared" si="19"/>
        <v>499120</v>
      </c>
      <c r="F113" s="247">
        <v>358715</v>
      </c>
      <c r="G113" s="247">
        <v>358715</v>
      </c>
      <c r="H113" s="248">
        <f t="shared" si="18"/>
        <v>140405</v>
      </c>
      <c r="I113" s="249"/>
    </row>
    <row r="114" spans="1:9" s="215" customFormat="1" ht="9" customHeight="1">
      <c r="A114" s="250" t="s">
        <v>355</v>
      </c>
      <c r="B114" s="194"/>
      <c r="C114" s="251">
        <v>265500</v>
      </c>
      <c r="D114" s="251">
        <v>511251</v>
      </c>
      <c r="E114" s="251">
        <f t="shared" si="19"/>
        <v>776751</v>
      </c>
      <c r="F114" s="251">
        <v>87875.2</v>
      </c>
      <c r="G114" s="251">
        <v>87875.2</v>
      </c>
      <c r="H114" s="248">
        <f t="shared" si="18"/>
        <v>688875.8</v>
      </c>
      <c r="I114" s="249"/>
    </row>
    <row r="115" spans="1:9" s="215" customFormat="1" ht="9" customHeight="1">
      <c r="A115" s="250" t="s">
        <v>356</v>
      </c>
      <c r="B115" s="194"/>
      <c r="C115" s="247">
        <v>0</v>
      </c>
      <c r="D115" s="247">
        <v>0</v>
      </c>
      <c r="E115" s="251">
        <f t="shared" si="19"/>
        <v>0</v>
      </c>
      <c r="F115" s="247">
        <v>0</v>
      </c>
      <c r="G115" s="247">
        <v>0</v>
      </c>
      <c r="H115" s="248">
        <f t="shared" si="18"/>
        <v>0</v>
      </c>
      <c r="I115" s="249"/>
    </row>
    <row r="116" spans="1:9" s="215" customFormat="1" ht="9" customHeight="1">
      <c r="A116" s="250" t="s">
        <v>357</v>
      </c>
      <c r="B116" s="194"/>
      <c r="C116" s="247">
        <v>0</v>
      </c>
      <c r="D116" s="247">
        <v>132240</v>
      </c>
      <c r="E116" s="251">
        <f t="shared" si="19"/>
        <v>132240</v>
      </c>
      <c r="F116" s="247">
        <v>0</v>
      </c>
      <c r="G116" s="247">
        <v>0</v>
      </c>
      <c r="H116" s="248">
        <f t="shared" si="18"/>
        <v>132240</v>
      </c>
      <c r="I116" s="249"/>
    </row>
    <row r="117" spans="1:9" s="215" customFormat="1" ht="1.5" customHeight="1">
      <c r="A117" s="196"/>
      <c r="B117" s="194"/>
      <c r="C117" s="194"/>
      <c r="D117" s="194"/>
      <c r="E117" s="194"/>
      <c r="F117" s="194"/>
      <c r="G117" s="194"/>
      <c r="H117" s="195"/>
      <c r="I117" s="194"/>
    </row>
    <row r="118" spans="1:9" s="215" customFormat="1" ht="9" customHeight="1">
      <c r="A118" s="246" t="s">
        <v>358</v>
      </c>
      <c r="B118" s="194"/>
      <c r="C118" s="247">
        <f aca="true" t="shared" si="20" ref="C118:I118">SUM(C119:C127)</f>
        <v>13488050</v>
      </c>
      <c r="D118" s="247">
        <f t="shared" si="20"/>
        <v>77115168.33</v>
      </c>
      <c r="E118" s="247">
        <f t="shared" si="20"/>
        <v>90603218.33</v>
      </c>
      <c r="F118" s="247">
        <f t="shared" si="20"/>
        <v>75555447.58</v>
      </c>
      <c r="G118" s="247">
        <f t="shared" si="20"/>
        <v>75555447.58</v>
      </c>
      <c r="H118" s="248">
        <f t="shared" si="20"/>
        <v>15047770.75</v>
      </c>
      <c r="I118" s="249">
        <f t="shared" si="20"/>
        <v>0</v>
      </c>
    </row>
    <row r="119" spans="1:9" s="215" customFormat="1" ht="9" customHeight="1">
      <c r="A119" s="250" t="s">
        <v>359</v>
      </c>
      <c r="B119" s="194"/>
      <c r="C119" s="247">
        <v>0</v>
      </c>
      <c r="D119" s="247">
        <v>0</v>
      </c>
      <c r="E119" s="247">
        <f>SUM(C119:D119)</f>
        <v>0</v>
      </c>
      <c r="F119" s="247">
        <v>0</v>
      </c>
      <c r="G119" s="247">
        <v>0</v>
      </c>
      <c r="H119" s="248">
        <f aca="true" t="shared" si="21" ref="H119:H127">+E119-F119</f>
        <v>0</v>
      </c>
      <c r="I119" s="249"/>
    </row>
    <row r="120" spans="1:9" s="215" customFormat="1" ht="9" customHeight="1">
      <c r="A120" s="250" t="s">
        <v>360</v>
      </c>
      <c r="B120" s="194"/>
      <c r="C120" s="247">
        <v>4800000</v>
      </c>
      <c r="D120" s="247">
        <v>-491489</v>
      </c>
      <c r="E120" s="247">
        <f aca="true" t="shared" si="22" ref="E120:E127">SUM(C120:D120)</f>
        <v>4308511</v>
      </c>
      <c r="F120" s="247">
        <v>0</v>
      </c>
      <c r="G120" s="247">
        <v>0</v>
      </c>
      <c r="H120" s="248">
        <f t="shared" si="21"/>
        <v>4308511</v>
      </c>
      <c r="I120" s="249"/>
    </row>
    <row r="121" spans="1:9" s="215" customFormat="1" ht="9" customHeight="1">
      <c r="A121" s="250" t="s">
        <v>361</v>
      </c>
      <c r="B121" s="194"/>
      <c r="C121" s="251">
        <v>8407500</v>
      </c>
      <c r="D121" s="251">
        <v>1803864</v>
      </c>
      <c r="E121" s="247">
        <f t="shared" si="22"/>
        <v>10211364</v>
      </c>
      <c r="F121" s="251">
        <v>315840</v>
      </c>
      <c r="G121" s="251">
        <v>315840</v>
      </c>
      <c r="H121" s="248">
        <f t="shared" si="21"/>
        <v>9895524</v>
      </c>
      <c r="I121" s="249"/>
    </row>
    <row r="122" spans="1:9" s="215" customFormat="1" ht="9" customHeight="1">
      <c r="A122" s="250" t="s">
        <v>362</v>
      </c>
      <c r="B122" s="194"/>
      <c r="C122" s="247">
        <v>178050</v>
      </c>
      <c r="D122" s="247">
        <v>299503.52</v>
      </c>
      <c r="E122" s="247">
        <f t="shared" si="22"/>
        <v>477553.52</v>
      </c>
      <c r="F122" s="247">
        <v>12755.77</v>
      </c>
      <c r="G122" s="247">
        <v>12755.77</v>
      </c>
      <c r="H122" s="248">
        <f t="shared" si="21"/>
        <v>464797.75</v>
      </c>
      <c r="I122" s="249"/>
    </row>
    <row r="123" spans="1:9" s="215" customFormat="1" ht="9" customHeight="1">
      <c r="A123" s="250" t="s">
        <v>363</v>
      </c>
      <c r="B123" s="194"/>
      <c r="C123" s="251">
        <v>0</v>
      </c>
      <c r="D123" s="251">
        <v>75503289.81</v>
      </c>
      <c r="E123" s="247">
        <f t="shared" si="22"/>
        <v>75503289.81</v>
      </c>
      <c r="F123" s="251">
        <v>75226851.81</v>
      </c>
      <c r="G123" s="251">
        <v>75226851.81</v>
      </c>
      <c r="H123" s="248">
        <f t="shared" si="21"/>
        <v>276438</v>
      </c>
      <c r="I123" s="249"/>
    </row>
    <row r="124" spans="1:9" s="215" customFormat="1" ht="9" customHeight="1">
      <c r="A124" s="250" t="s">
        <v>364</v>
      </c>
      <c r="B124" s="194"/>
      <c r="C124" s="247">
        <v>0</v>
      </c>
      <c r="D124" s="247">
        <v>0</v>
      </c>
      <c r="E124" s="247">
        <f t="shared" si="22"/>
        <v>0</v>
      </c>
      <c r="F124" s="247">
        <v>0</v>
      </c>
      <c r="G124" s="247">
        <v>0</v>
      </c>
      <c r="H124" s="248">
        <f t="shared" si="21"/>
        <v>0</v>
      </c>
      <c r="I124" s="249"/>
    </row>
    <row r="125" spans="1:9" s="215" customFormat="1" ht="9" customHeight="1">
      <c r="A125" s="250" t="s">
        <v>365</v>
      </c>
      <c r="B125" s="194"/>
      <c r="C125" s="247">
        <v>27500</v>
      </c>
      <c r="D125" s="247">
        <v>0</v>
      </c>
      <c r="E125" s="247">
        <f t="shared" si="22"/>
        <v>27500</v>
      </c>
      <c r="F125" s="247">
        <v>0</v>
      </c>
      <c r="G125" s="247">
        <v>0</v>
      </c>
      <c r="H125" s="248">
        <f t="shared" si="21"/>
        <v>27500</v>
      </c>
      <c r="I125" s="249"/>
    </row>
    <row r="126" spans="1:9" s="215" customFormat="1" ht="9" customHeight="1">
      <c r="A126" s="250" t="s">
        <v>366</v>
      </c>
      <c r="B126" s="194"/>
      <c r="C126" s="247">
        <v>75000</v>
      </c>
      <c r="D126" s="247">
        <v>0</v>
      </c>
      <c r="E126" s="247">
        <f t="shared" si="22"/>
        <v>75000</v>
      </c>
      <c r="F126" s="247">
        <v>0</v>
      </c>
      <c r="G126" s="247">
        <v>0</v>
      </c>
      <c r="H126" s="248">
        <f t="shared" si="21"/>
        <v>75000</v>
      </c>
      <c r="I126" s="249"/>
    </row>
    <row r="127" spans="1:9" s="215" customFormat="1" ht="9" customHeight="1">
      <c r="A127" s="250" t="s">
        <v>367</v>
      </c>
      <c r="B127" s="194"/>
      <c r="C127" s="247">
        <v>0</v>
      </c>
      <c r="D127" s="247">
        <v>0</v>
      </c>
      <c r="E127" s="247">
        <f t="shared" si="22"/>
        <v>0</v>
      </c>
      <c r="F127" s="247">
        <v>0</v>
      </c>
      <c r="G127" s="247">
        <v>0</v>
      </c>
      <c r="H127" s="248">
        <f t="shared" si="21"/>
        <v>0</v>
      </c>
      <c r="I127" s="249"/>
    </row>
    <row r="128" spans="1:9" s="215" customFormat="1" ht="1.5" customHeight="1">
      <c r="A128" s="196"/>
      <c r="B128" s="194"/>
      <c r="C128" s="194"/>
      <c r="D128" s="194"/>
      <c r="E128" s="194"/>
      <c r="F128" s="194"/>
      <c r="G128" s="194"/>
      <c r="H128" s="195"/>
      <c r="I128" s="194"/>
    </row>
    <row r="129" spans="1:9" s="215" customFormat="1" ht="9" customHeight="1">
      <c r="A129" s="252" t="s">
        <v>368</v>
      </c>
      <c r="B129" s="194"/>
      <c r="C129" s="253">
        <f aca="true" t="shared" si="23" ref="C129:I129">SUM(C131:C139)</f>
        <v>10639995993</v>
      </c>
      <c r="D129" s="253">
        <f t="shared" si="23"/>
        <v>1345394312.51</v>
      </c>
      <c r="E129" s="253">
        <f t="shared" si="23"/>
        <v>11985390305.51</v>
      </c>
      <c r="F129" s="253">
        <f>SUM(F131:F139)</f>
        <v>7866051206.34</v>
      </c>
      <c r="G129" s="253">
        <f t="shared" si="23"/>
        <v>7859818081.63</v>
      </c>
      <c r="H129" s="254">
        <f>SUM(H131:H139)</f>
        <v>4119339099.170001</v>
      </c>
      <c r="I129" s="255">
        <f t="shared" si="23"/>
        <v>0</v>
      </c>
    </row>
    <row r="130" spans="1:9" s="215" customFormat="1" ht="9" customHeight="1">
      <c r="A130" s="252"/>
      <c r="B130" s="194"/>
      <c r="C130" s="253"/>
      <c r="D130" s="253"/>
      <c r="E130" s="253"/>
      <c r="F130" s="253"/>
      <c r="G130" s="253"/>
      <c r="H130" s="254"/>
      <c r="I130" s="255"/>
    </row>
    <row r="131" spans="1:9" s="215" customFormat="1" ht="9" customHeight="1">
      <c r="A131" s="250" t="s">
        <v>369</v>
      </c>
      <c r="B131" s="194"/>
      <c r="C131" s="251">
        <v>10439995993</v>
      </c>
      <c r="D131" s="251">
        <v>1332391028.86</v>
      </c>
      <c r="E131" s="251">
        <f>SUM(C131:D131)</f>
        <v>11772387021.86</v>
      </c>
      <c r="F131" s="251">
        <v>7653511435.7</v>
      </c>
      <c r="G131" s="251">
        <v>7647278310.99</v>
      </c>
      <c r="H131" s="248">
        <f>+E131-F131</f>
        <v>4118875586.160001</v>
      </c>
      <c r="I131" s="249"/>
    </row>
    <row r="132" spans="1:9" s="215" customFormat="1" ht="9" customHeight="1">
      <c r="A132" s="250" t="s">
        <v>370</v>
      </c>
      <c r="B132" s="194"/>
      <c r="C132" s="247">
        <v>0</v>
      </c>
      <c r="D132" s="247">
        <v>0</v>
      </c>
      <c r="E132" s="251">
        <f aca="true" t="shared" si="24" ref="E132:E139">SUM(C132:D132)</f>
        <v>0</v>
      </c>
      <c r="F132" s="247">
        <v>0</v>
      </c>
      <c r="G132" s="247">
        <v>0</v>
      </c>
      <c r="H132" s="248">
        <f aca="true" t="shared" si="25" ref="H132:H139">+E132-F132</f>
        <v>0</v>
      </c>
      <c r="I132" s="249"/>
    </row>
    <row r="133" spans="1:9" s="215" customFormat="1" ht="9" customHeight="1">
      <c r="A133" s="250" t="s">
        <v>371</v>
      </c>
      <c r="B133" s="194"/>
      <c r="C133" s="247">
        <v>0</v>
      </c>
      <c r="D133" s="247">
        <v>0</v>
      </c>
      <c r="E133" s="251">
        <f t="shared" si="24"/>
        <v>0</v>
      </c>
      <c r="F133" s="247">
        <v>0</v>
      </c>
      <c r="G133" s="247">
        <v>0</v>
      </c>
      <c r="H133" s="248">
        <f t="shared" si="25"/>
        <v>0</v>
      </c>
      <c r="I133" s="249"/>
    </row>
    <row r="134" spans="1:9" s="215" customFormat="1" ht="9" customHeight="1">
      <c r="A134" s="250" t="s">
        <v>372</v>
      </c>
      <c r="B134" s="194"/>
      <c r="C134" s="247">
        <v>0</v>
      </c>
      <c r="D134" s="247">
        <v>2322629.65</v>
      </c>
      <c r="E134" s="251">
        <f t="shared" si="24"/>
        <v>2322629.65</v>
      </c>
      <c r="F134" s="247">
        <v>1859116.64</v>
      </c>
      <c r="G134" s="247">
        <v>1859116.64</v>
      </c>
      <c r="H134" s="248">
        <f t="shared" si="25"/>
        <v>463513.01</v>
      </c>
      <c r="I134" s="249"/>
    </row>
    <row r="135" spans="1:9" s="215" customFormat="1" ht="9" customHeight="1">
      <c r="A135" s="250" t="s">
        <v>373</v>
      </c>
      <c r="B135" s="194"/>
      <c r="C135" s="247">
        <v>200000000</v>
      </c>
      <c r="D135" s="247">
        <v>10680654</v>
      </c>
      <c r="E135" s="251">
        <f t="shared" si="24"/>
        <v>210680654</v>
      </c>
      <c r="F135" s="247">
        <v>210680654</v>
      </c>
      <c r="G135" s="247">
        <v>210680654</v>
      </c>
      <c r="H135" s="248">
        <f t="shared" si="25"/>
        <v>0</v>
      </c>
      <c r="I135" s="249"/>
    </row>
    <row r="136" spans="1:9" s="215" customFormat="1" ht="9" customHeight="1">
      <c r="A136" s="250" t="s">
        <v>374</v>
      </c>
      <c r="B136" s="194"/>
      <c r="C136" s="251">
        <v>0</v>
      </c>
      <c r="D136" s="251">
        <v>0</v>
      </c>
      <c r="E136" s="251">
        <f t="shared" si="24"/>
        <v>0</v>
      </c>
      <c r="F136" s="251">
        <v>0</v>
      </c>
      <c r="G136" s="251">
        <v>0</v>
      </c>
      <c r="H136" s="248">
        <f t="shared" si="25"/>
        <v>0</v>
      </c>
      <c r="I136" s="249"/>
    </row>
    <row r="137" spans="1:9" s="215" customFormat="1" ht="9" customHeight="1">
      <c r="A137" s="250" t="s">
        <v>375</v>
      </c>
      <c r="B137" s="194"/>
      <c r="C137" s="247">
        <v>0</v>
      </c>
      <c r="D137" s="247">
        <v>0</v>
      </c>
      <c r="E137" s="251">
        <f t="shared" si="24"/>
        <v>0</v>
      </c>
      <c r="F137" s="247">
        <v>0</v>
      </c>
      <c r="G137" s="247">
        <v>0</v>
      </c>
      <c r="H137" s="248">
        <f t="shared" si="25"/>
        <v>0</v>
      </c>
      <c r="I137" s="249"/>
    </row>
    <row r="138" spans="1:9" s="215" customFormat="1" ht="9" customHeight="1">
      <c r="A138" s="250" t="s">
        <v>376</v>
      </c>
      <c r="B138" s="194"/>
      <c r="C138" s="247">
        <v>0</v>
      </c>
      <c r="D138" s="247">
        <v>0</v>
      </c>
      <c r="E138" s="251">
        <f t="shared" si="24"/>
        <v>0</v>
      </c>
      <c r="F138" s="247">
        <v>0</v>
      </c>
      <c r="G138" s="247">
        <v>0</v>
      </c>
      <c r="H138" s="248">
        <f t="shared" si="25"/>
        <v>0</v>
      </c>
      <c r="I138" s="249"/>
    </row>
    <row r="139" spans="1:9" s="215" customFormat="1" ht="9" customHeight="1">
      <c r="A139" s="250" t="s">
        <v>377</v>
      </c>
      <c r="B139" s="194"/>
      <c r="C139" s="247">
        <v>0</v>
      </c>
      <c r="D139" s="247">
        <v>0</v>
      </c>
      <c r="E139" s="251">
        <f t="shared" si="24"/>
        <v>0</v>
      </c>
      <c r="F139" s="247">
        <v>0</v>
      </c>
      <c r="G139" s="247">
        <v>0</v>
      </c>
      <c r="H139" s="248">
        <f t="shared" si="25"/>
        <v>0</v>
      </c>
      <c r="I139" s="249"/>
    </row>
    <row r="140" spans="1:9" s="215" customFormat="1" ht="1.5" customHeight="1">
      <c r="A140" s="196"/>
      <c r="B140" s="194"/>
      <c r="C140" s="194"/>
      <c r="D140" s="194"/>
      <c r="E140" s="194"/>
      <c r="F140" s="194"/>
      <c r="G140" s="194"/>
      <c r="H140" s="260"/>
      <c r="I140" s="261"/>
    </row>
    <row r="141" spans="1:9" s="215" customFormat="1" ht="9" customHeight="1">
      <c r="A141" s="256" t="s">
        <v>378</v>
      </c>
      <c r="B141" s="194"/>
      <c r="C141" s="247">
        <f aca="true" t="shared" si="26" ref="C141:I141">SUM(C142:C150)</f>
        <v>1800000</v>
      </c>
      <c r="D141" s="247">
        <f t="shared" si="26"/>
        <v>19482562.990000002</v>
      </c>
      <c r="E141" s="247">
        <f t="shared" si="26"/>
        <v>21282562.990000002</v>
      </c>
      <c r="F141" s="247">
        <f>SUM(F142:F150)</f>
        <v>18428802.990000002</v>
      </c>
      <c r="G141" s="247">
        <f t="shared" si="26"/>
        <v>18218802.990000002</v>
      </c>
      <c r="H141" s="248">
        <f t="shared" si="26"/>
        <v>2853760</v>
      </c>
      <c r="I141" s="249">
        <f t="shared" si="26"/>
        <v>0</v>
      </c>
    </row>
    <row r="142" spans="1:9" s="215" customFormat="1" ht="9" customHeight="1">
      <c r="A142" s="250" t="s">
        <v>379</v>
      </c>
      <c r="B142" s="194"/>
      <c r="C142" s="247">
        <v>1800000</v>
      </c>
      <c r="D142" s="247">
        <v>6338299</v>
      </c>
      <c r="E142" s="247">
        <f>SUM(C142:D142)</f>
        <v>8138299</v>
      </c>
      <c r="F142" s="247">
        <v>6839360</v>
      </c>
      <c r="G142" s="247">
        <v>6839360</v>
      </c>
      <c r="H142" s="248">
        <f aca="true" t="shared" si="27" ref="H142:H150">+E142-F142</f>
        <v>1298939</v>
      </c>
      <c r="I142" s="249"/>
    </row>
    <row r="143" spans="1:9" s="215" customFormat="1" ht="9" customHeight="1">
      <c r="A143" s="250" t="s">
        <v>380</v>
      </c>
      <c r="B143" s="194"/>
      <c r="C143" s="247">
        <v>0</v>
      </c>
      <c r="D143" s="247">
        <v>88160</v>
      </c>
      <c r="E143" s="247">
        <f aca="true" t="shared" si="28" ref="E143:E151">SUM(C143:D143)</f>
        <v>88160</v>
      </c>
      <c r="F143" s="247">
        <v>0</v>
      </c>
      <c r="G143" s="247">
        <v>0</v>
      </c>
      <c r="H143" s="248">
        <f t="shared" si="27"/>
        <v>88160</v>
      </c>
      <c r="I143" s="249"/>
    </row>
    <row r="144" spans="1:9" s="215" customFormat="1" ht="9" customHeight="1">
      <c r="A144" s="250" t="s">
        <v>381</v>
      </c>
      <c r="B144" s="194"/>
      <c r="C144" s="247">
        <v>0</v>
      </c>
      <c r="D144" s="247">
        <v>0</v>
      </c>
      <c r="E144" s="247">
        <f t="shared" si="28"/>
        <v>0</v>
      </c>
      <c r="F144" s="247">
        <v>0</v>
      </c>
      <c r="G144" s="247">
        <v>0</v>
      </c>
      <c r="H144" s="248">
        <f t="shared" si="27"/>
        <v>0</v>
      </c>
      <c r="I144" s="249"/>
    </row>
    <row r="145" spans="1:9" s="215" customFormat="1" ht="9" customHeight="1">
      <c r="A145" s="250" t="s">
        <v>382</v>
      </c>
      <c r="B145" s="194"/>
      <c r="C145" s="247">
        <v>0</v>
      </c>
      <c r="D145" s="247">
        <v>4826760</v>
      </c>
      <c r="E145" s="247">
        <f t="shared" si="28"/>
        <v>4826760</v>
      </c>
      <c r="F145" s="247">
        <v>3694643</v>
      </c>
      <c r="G145" s="247">
        <v>3484643</v>
      </c>
      <c r="H145" s="248">
        <f t="shared" si="27"/>
        <v>1132117</v>
      </c>
      <c r="I145" s="249"/>
    </row>
    <row r="146" spans="1:9" s="215" customFormat="1" ht="9" customHeight="1">
      <c r="A146" s="250" t="s">
        <v>383</v>
      </c>
      <c r="B146" s="194"/>
      <c r="C146" s="247">
        <v>0</v>
      </c>
      <c r="D146" s="247">
        <v>0</v>
      </c>
      <c r="E146" s="247">
        <f t="shared" si="28"/>
        <v>0</v>
      </c>
      <c r="F146" s="247">
        <v>0</v>
      </c>
      <c r="G146" s="247">
        <v>0</v>
      </c>
      <c r="H146" s="248">
        <f t="shared" si="27"/>
        <v>0</v>
      </c>
      <c r="I146" s="249"/>
    </row>
    <row r="147" spans="1:9" s="215" customFormat="1" ht="9" customHeight="1">
      <c r="A147" s="250" t="s">
        <v>384</v>
      </c>
      <c r="B147" s="194"/>
      <c r="C147" s="247">
        <v>0</v>
      </c>
      <c r="D147" s="247">
        <v>4699543.99</v>
      </c>
      <c r="E147" s="247">
        <f t="shared" si="28"/>
        <v>4699543.99</v>
      </c>
      <c r="F147" s="247">
        <v>4364999.99</v>
      </c>
      <c r="G147" s="247">
        <v>4364999.99</v>
      </c>
      <c r="H147" s="248">
        <f t="shared" si="27"/>
        <v>334544</v>
      </c>
      <c r="I147" s="249"/>
    </row>
    <row r="148" spans="1:9" s="215" customFormat="1" ht="9" customHeight="1">
      <c r="A148" s="250" t="s">
        <v>385</v>
      </c>
      <c r="B148" s="194"/>
      <c r="C148" s="247">
        <v>0</v>
      </c>
      <c r="D148" s="247">
        <v>0</v>
      </c>
      <c r="E148" s="247">
        <f t="shared" si="28"/>
        <v>0</v>
      </c>
      <c r="F148" s="247">
        <v>0</v>
      </c>
      <c r="G148" s="247">
        <v>0</v>
      </c>
      <c r="H148" s="248">
        <f t="shared" si="27"/>
        <v>0</v>
      </c>
      <c r="I148" s="249"/>
    </row>
    <row r="149" spans="1:9" s="215" customFormat="1" ht="9" customHeight="1">
      <c r="A149" s="250" t="s">
        <v>386</v>
      </c>
      <c r="B149" s="194"/>
      <c r="C149" s="247">
        <v>0</v>
      </c>
      <c r="D149" s="247">
        <v>0</v>
      </c>
      <c r="E149" s="247">
        <f t="shared" si="28"/>
        <v>0</v>
      </c>
      <c r="F149" s="247">
        <v>0</v>
      </c>
      <c r="G149" s="247">
        <v>0</v>
      </c>
      <c r="H149" s="248">
        <f t="shared" si="27"/>
        <v>0</v>
      </c>
      <c r="I149" s="249"/>
    </row>
    <row r="150" spans="1:9" s="215" customFormat="1" ht="9" customHeight="1">
      <c r="A150" s="250" t="s">
        <v>387</v>
      </c>
      <c r="B150" s="194"/>
      <c r="C150" s="247">
        <v>0</v>
      </c>
      <c r="D150" s="247">
        <v>3529800</v>
      </c>
      <c r="E150" s="247">
        <f t="shared" si="28"/>
        <v>3529800</v>
      </c>
      <c r="F150" s="247">
        <v>3529800</v>
      </c>
      <c r="G150" s="247">
        <v>3529800</v>
      </c>
      <c r="H150" s="248">
        <f t="shared" si="27"/>
        <v>0</v>
      </c>
      <c r="I150" s="249"/>
    </row>
    <row r="151" spans="1:9" s="215" customFormat="1" ht="1.5" customHeight="1">
      <c r="A151" s="196"/>
      <c r="B151" s="194"/>
      <c r="C151" s="194"/>
      <c r="D151" s="194"/>
      <c r="E151" s="247">
        <f t="shared" si="28"/>
        <v>0</v>
      </c>
      <c r="F151" s="194"/>
      <c r="G151" s="194"/>
      <c r="H151" s="195"/>
      <c r="I151" s="194"/>
    </row>
    <row r="152" spans="1:9" s="215" customFormat="1" ht="9" customHeight="1">
      <c r="A152" s="246" t="s">
        <v>388</v>
      </c>
      <c r="B152" s="194"/>
      <c r="C152" s="247">
        <f aca="true" t="shared" si="29" ref="C152:I152">SUM(C153:C155)</f>
        <v>905664066</v>
      </c>
      <c r="D152" s="247">
        <f t="shared" si="29"/>
        <v>90241179.11000001</v>
      </c>
      <c r="E152" s="247">
        <f t="shared" si="29"/>
        <v>995905245.11</v>
      </c>
      <c r="F152" s="247">
        <f t="shared" si="29"/>
        <v>146901676.69</v>
      </c>
      <c r="G152" s="247">
        <f t="shared" si="29"/>
        <v>135576640.71</v>
      </c>
      <c r="H152" s="248">
        <f t="shared" si="29"/>
        <v>849003568.4200001</v>
      </c>
      <c r="I152" s="249">
        <f t="shared" si="29"/>
        <v>0</v>
      </c>
    </row>
    <row r="153" spans="1:9" s="215" customFormat="1" ht="9" customHeight="1">
      <c r="A153" s="250" t="s">
        <v>389</v>
      </c>
      <c r="B153" s="194"/>
      <c r="C153" s="247">
        <v>638100530</v>
      </c>
      <c r="D153" s="247">
        <v>151045390.33</v>
      </c>
      <c r="E153" s="247">
        <f>SUM(C153:D153)</f>
        <v>789145920.33</v>
      </c>
      <c r="F153" s="247">
        <v>134319378.18</v>
      </c>
      <c r="G153" s="247">
        <v>133973166.93</v>
      </c>
      <c r="H153" s="248">
        <f>+E153-F153</f>
        <v>654826542.1500001</v>
      </c>
      <c r="I153" s="249"/>
    </row>
    <row r="154" spans="1:9" s="215" customFormat="1" ht="9" customHeight="1">
      <c r="A154" s="250" t="s">
        <v>390</v>
      </c>
      <c r="B154" s="194"/>
      <c r="C154" s="247">
        <v>267563536</v>
      </c>
      <c r="D154" s="247">
        <v>-60804211.22</v>
      </c>
      <c r="E154" s="247">
        <f>SUM(C154:D154)</f>
        <v>206759324.78</v>
      </c>
      <c r="F154" s="247">
        <v>12582298.51</v>
      </c>
      <c r="G154" s="247">
        <v>1603473.78</v>
      </c>
      <c r="H154" s="248">
        <f>+E154-F154</f>
        <v>194177026.27</v>
      </c>
      <c r="I154" s="249"/>
    </row>
    <row r="155" spans="1:9" s="215" customFormat="1" ht="9" customHeight="1">
      <c r="A155" s="250" t="s">
        <v>391</v>
      </c>
      <c r="B155" s="194"/>
      <c r="C155" s="247">
        <v>0</v>
      </c>
      <c r="D155" s="247">
        <v>0</v>
      </c>
      <c r="E155" s="247">
        <f>SUM(C155:D155)</f>
        <v>0</v>
      </c>
      <c r="F155" s="247">
        <v>0</v>
      </c>
      <c r="G155" s="247">
        <v>0</v>
      </c>
      <c r="H155" s="248">
        <f>+E155-F155</f>
        <v>0</v>
      </c>
      <c r="I155" s="249"/>
    </row>
    <row r="156" spans="1:9" s="215" customFormat="1" ht="2.25" customHeight="1">
      <c r="A156" s="196"/>
      <c r="B156" s="194"/>
      <c r="C156" s="194"/>
      <c r="D156" s="194"/>
      <c r="E156" s="194"/>
      <c r="F156" s="194"/>
      <c r="G156" s="194"/>
      <c r="H156" s="195"/>
      <c r="I156" s="194"/>
    </row>
    <row r="157" spans="1:9" s="215" customFormat="1" ht="9" customHeight="1">
      <c r="A157" s="256" t="s">
        <v>392</v>
      </c>
      <c r="B157" s="194"/>
      <c r="C157" s="247">
        <f aca="true" t="shared" si="30" ref="C157:I157">SUM(C158:C165)</f>
        <v>0</v>
      </c>
      <c r="D157" s="247">
        <f t="shared" si="30"/>
        <v>0</v>
      </c>
      <c r="E157" s="247">
        <f t="shared" si="30"/>
        <v>0</v>
      </c>
      <c r="F157" s="247">
        <f t="shared" si="30"/>
        <v>0</v>
      </c>
      <c r="G157" s="247">
        <f t="shared" si="30"/>
        <v>0</v>
      </c>
      <c r="H157" s="248">
        <f t="shared" si="30"/>
        <v>0</v>
      </c>
      <c r="I157" s="249">
        <f t="shared" si="30"/>
        <v>0</v>
      </c>
    </row>
    <row r="158" spans="1:9" s="215" customFormat="1" ht="9" customHeight="1">
      <c r="A158" s="250" t="s">
        <v>393</v>
      </c>
      <c r="B158" s="194"/>
      <c r="C158" s="247">
        <v>0</v>
      </c>
      <c r="D158" s="247">
        <v>0</v>
      </c>
      <c r="E158" s="247">
        <f>SUM(C158:D158)</f>
        <v>0</v>
      </c>
      <c r="F158" s="247">
        <v>0</v>
      </c>
      <c r="G158" s="247">
        <v>0</v>
      </c>
      <c r="H158" s="248">
        <f aca="true" t="shared" si="31" ref="H158:H165">+E158-F158</f>
        <v>0</v>
      </c>
      <c r="I158" s="249"/>
    </row>
    <row r="159" spans="1:9" s="215" customFormat="1" ht="9" customHeight="1">
      <c r="A159" s="250" t="s">
        <v>394</v>
      </c>
      <c r="B159" s="194"/>
      <c r="C159" s="247">
        <v>0</v>
      </c>
      <c r="D159" s="247">
        <v>0</v>
      </c>
      <c r="E159" s="247">
        <f>SUM(C159:D159)</f>
        <v>0</v>
      </c>
      <c r="F159" s="247">
        <v>0</v>
      </c>
      <c r="G159" s="247">
        <v>0</v>
      </c>
      <c r="H159" s="248">
        <f t="shared" si="31"/>
        <v>0</v>
      </c>
      <c r="I159" s="249"/>
    </row>
    <row r="160" spans="1:9" s="215" customFormat="1" ht="9" customHeight="1">
      <c r="A160" s="250" t="s">
        <v>395</v>
      </c>
      <c r="B160" s="194"/>
      <c r="C160" s="247">
        <v>0</v>
      </c>
      <c r="D160" s="247">
        <v>0</v>
      </c>
      <c r="E160" s="247">
        <f>SUM(C160:D160)</f>
        <v>0</v>
      </c>
      <c r="F160" s="247">
        <v>0</v>
      </c>
      <c r="G160" s="247">
        <v>0</v>
      </c>
      <c r="H160" s="248">
        <f t="shared" si="31"/>
        <v>0</v>
      </c>
      <c r="I160" s="249"/>
    </row>
    <row r="161" spans="1:9" s="215" customFormat="1" ht="9" customHeight="1">
      <c r="A161" s="250" t="s">
        <v>396</v>
      </c>
      <c r="B161" s="194"/>
      <c r="C161" s="247">
        <v>0</v>
      </c>
      <c r="D161" s="247">
        <v>0</v>
      </c>
      <c r="E161" s="247">
        <f>SUM(C161:D161)</f>
        <v>0</v>
      </c>
      <c r="F161" s="247">
        <v>0</v>
      </c>
      <c r="G161" s="247">
        <v>0</v>
      </c>
      <c r="H161" s="248">
        <f t="shared" si="31"/>
        <v>0</v>
      </c>
      <c r="I161" s="249"/>
    </row>
    <row r="162" spans="1:9" s="215" customFormat="1" ht="9" customHeight="1">
      <c r="A162" s="258" t="s">
        <v>397</v>
      </c>
      <c r="B162" s="194"/>
      <c r="C162" s="253">
        <v>0</v>
      </c>
      <c r="D162" s="253">
        <v>0</v>
      </c>
      <c r="E162" s="253">
        <f>SUM(C162:D163)</f>
        <v>0</v>
      </c>
      <c r="F162" s="253">
        <v>0</v>
      </c>
      <c r="G162" s="253">
        <v>0</v>
      </c>
      <c r="H162" s="248">
        <f t="shared" si="31"/>
        <v>0</v>
      </c>
      <c r="I162" s="249"/>
    </row>
    <row r="163" spans="1:9" s="215" customFormat="1" ht="9" customHeight="1">
      <c r="A163" s="258"/>
      <c r="B163" s="194"/>
      <c r="C163" s="253"/>
      <c r="D163" s="253"/>
      <c r="E163" s="253"/>
      <c r="F163" s="253"/>
      <c r="G163" s="253"/>
      <c r="H163" s="248">
        <f t="shared" si="31"/>
        <v>0</v>
      </c>
      <c r="I163" s="249"/>
    </row>
    <row r="164" spans="1:9" s="215" customFormat="1" ht="9" customHeight="1">
      <c r="A164" s="250" t="s">
        <v>398</v>
      </c>
      <c r="B164" s="194"/>
      <c r="C164" s="247">
        <v>0</v>
      </c>
      <c r="D164" s="247">
        <v>0</v>
      </c>
      <c r="E164" s="247">
        <f>SUM(C164:D164)</f>
        <v>0</v>
      </c>
      <c r="F164" s="247">
        <v>0</v>
      </c>
      <c r="G164" s="247">
        <v>0</v>
      </c>
      <c r="H164" s="248">
        <f t="shared" si="31"/>
        <v>0</v>
      </c>
      <c r="I164" s="249"/>
    </row>
    <row r="165" spans="1:9" s="215" customFormat="1" ht="9" customHeight="1">
      <c r="A165" s="250" t="s">
        <v>399</v>
      </c>
      <c r="B165" s="194"/>
      <c r="C165" s="251">
        <v>0</v>
      </c>
      <c r="D165" s="251">
        <v>0</v>
      </c>
      <c r="E165" s="251">
        <f>SUM(C165:D165)</f>
        <v>0</v>
      </c>
      <c r="F165" s="251">
        <v>0</v>
      </c>
      <c r="G165" s="251">
        <v>0</v>
      </c>
      <c r="H165" s="248">
        <f t="shared" si="31"/>
        <v>0</v>
      </c>
      <c r="I165" s="249"/>
    </row>
    <row r="166" spans="1:9" s="215" customFormat="1" ht="1.5" customHeight="1">
      <c r="A166" s="196"/>
      <c r="B166" s="194"/>
      <c r="C166" s="194"/>
      <c r="D166" s="194"/>
      <c r="E166" s="194"/>
      <c r="F166" s="194"/>
      <c r="G166" s="194"/>
      <c r="H166" s="195"/>
      <c r="I166" s="194"/>
    </row>
    <row r="167" spans="1:9" s="215" customFormat="1" ht="9" customHeight="1">
      <c r="A167" s="246" t="s">
        <v>400</v>
      </c>
      <c r="B167" s="194"/>
      <c r="C167" s="247">
        <f aca="true" t="shared" si="32" ref="C167:I167">SUM(C168:C170)</f>
        <v>1694848068</v>
      </c>
      <c r="D167" s="247">
        <f t="shared" si="32"/>
        <v>35208077.29</v>
      </c>
      <c r="E167" s="247">
        <f t="shared" si="32"/>
        <v>1730056145.29</v>
      </c>
      <c r="F167" s="247">
        <f t="shared" si="32"/>
        <v>1445918426.44</v>
      </c>
      <c r="G167" s="247">
        <f t="shared" si="32"/>
        <v>1445918426.44</v>
      </c>
      <c r="H167" s="248">
        <f t="shared" si="32"/>
        <v>284137718.8499999</v>
      </c>
      <c r="I167" s="249">
        <f t="shared" si="32"/>
        <v>0</v>
      </c>
    </row>
    <row r="168" spans="1:9" s="215" customFormat="1" ht="9" customHeight="1">
      <c r="A168" s="250" t="s">
        <v>401</v>
      </c>
      <c r="B168" s="194"/>
      <c r="C168" s="247">
        <v>0</v>
      </c>
      <c r="D168" s="247">
        <v>0</v>
      </c>
      <c r="E168" s="247">
        <f>SUM(C168:D168)</f>
        <v>0</v>
      </c>
      <c r="F168" s="247">
        <v>0</v>
      </c>
      <c r="G168" s="247">
        <v>0</v>
      </c>
      <c r="H168" s="248">
        <f>+E168-F168</f>
        <v>0</v>
      </c>
      <c r="I168" s="249"/>
    </row>
    <row r="169" spans="1:9" s="215" customFormat="1" ht="9" customHeight="1">
      <c r="A169" s="250" t="s">
        <v>402</v>
      </c>
      <c r="B169" s="194"/>
      <c r="C169" s="247">
        <v>1679848068</v>
      </c>
      <c r="D169" s="247">
        <v>0</v>
      </c>
      <c r="E169" s="247">
        <f>SUM(C169:D169)</f>
        <v>1679848068</v>
      </c>
      <c r="F169" s="247">
        <v>1410710349.15</v>
      </c>
      <c r="G169" s="247">
        <v>1410710349.15</v>
      </c>
      <c r="H169" s="248">
        <f>+E169-F169</f>
        <v>269137718.8499999</v>
      </c>
      <c r="I169" s="249"/>
    </row>
    <row r="170" spans="1:9" s="215" customFormat="1" ht="9" customHeight="1">
      <c r="A170" s="250" t="s">
        <v>403</v>
      </c>
      <c r="B170" s="194"/>
      <c r="C170" s="247">
        <v>15000000</v>
      </c>
      <c r="D170" s="247">
        <v>35208077.29</v>
      </c>
      <c r="E170" s="247">
        <f>SUM(C170:D170)</f>
        <v>50208077.29</v>
      </c>
      <c r="F170" s="247">
        <v>35208077.29</v>
      </c>
      <c r="G170" s="247">
        <v>35208077.29</v>
      </c>
      <c r="H170" s="248">
        <f>+E170-F170</f>
        <v>15000000</v>
      </c>
      <c r="I170" s="249"/>
    </row>
    <row r="171" spans="1:9" s="215" customFormat="1" ht="1.5" customHeight="1">
      <c r="A171" s="196"/>
      <c r="B171" s="194"/>
      <c r="C171" s="194"/>
      <c r="D171" s="194"/>
      <c r="E171" s="194"/>
      <c r="F171" s="194"/>
      <c r="G171" s="194"/>
      <c r="H171" s="195"/>
      <c r="I171" s="194"/>
    </row>
    <row r="172" spans="1:9" s="215" customFormat="1" ht="9" customHeight="1">
      <c r="A172" s="246" t="s">
        <v>404</v>
      </c>
      <c r="B172" s="194"/>
      <c r="C172" s="247">
        <f aca="true" t="shared" si="33" ref="C172:I172">SUM(C173:C179)</f>
        <v>73841836</v>
      </c>
      <c r="D172" s="247">
        <f t="shared" si="33"/>
        <v>-10680654</v>
      </c>
      <c r="E172" s="247">
        <f t="shared" si="33"/>
        <v>63161182</v>
      </c>
      <c r="F172" s="247">
        <f t="shared" si="33"/>
        <v>39438247.96</v>
      </c>
      <c r="G172" s="247">
        <f t="shared" si="33"/>
        <v>35798538.96</v>
      </c>
      <c r="H172" s="262">
        <f t="shared" si="33"/>
        <v>23722934.04</v>
      </c>
      <c r="I172" s="249">
        <f t="shared" si="33"/>
        <v>0</v>
      </c>
    </row>
    <row r="173" spans="1:9" s="215" customFormat="1" ht="9" customHeight="1">
      <c r="A173" s="250" t="s">
        <v>405</v>
      </c>
      <c r="B173" s="194"/>
      <c r="C173" s="247">
        <v>42810071</v>
      </c>
      <c r="D173" s="247">
        <v>0</v>
      </c>
      <c r="E173" s="247">
        <f aca="true" t="shared" si="34" ref="E173:E179">SUM(C173:D173)</f>
        <v>42810071</v>
      </c>
      <c r="F173" s="247">
        <v>31681725.7</v>
      </c>
      <c r="G173" s="247">
        <v>28042016.7</v>
      </c>
      <c r="H173" s="248">
        <f aca="true" t="shared" si="35" ref="H173:H179">+E173-F173</f>
        <v>11128345.3</v>
      </c>
      <c r="I173" s="249"/>
    </row>
    <row r="174" spans="1:9" s="215" customFormat="1" ht="9" customHeight="1">
      <c r="A174" s="250" t="s">
        <v>406</v>
      </c>
      <c r="B174" s="194"/>
      <c r="C174" s="247">
        <v>31031765</v>
      </c>
      <c r="D174" s="247">
        <v>-10680654</v>
      </c>
      <c r="E174" s="247">
        <f t="shared" si="34"/>
        <v>20351111</v>
      </c>
      <c r="F174" s="247">
        <v>7756522.26</v>
      </c>
      <c r="G174" s="247">
        <v>7756522.26</v>
      </c>
      <c r="H174" s="248">
        <f t="shared" si="35"/>
        <v>12594588.74</v>
      </c>
      <c r="I174" s="249"/>
    </row>
    <row r="175" spans="1:9" s="215" customFormat="1" ht="9" customHeight="1">
      <c r="A175" s="250" t="s">
        <v>407</v>
      </c>
      <c r="B175" s="194"/>
      <c r="C175" s="247">
        <v>0</v>
      </c>
      <c r="D175" s="247">
        <v>0</v>
      </c>
      <c r="E175" s="247">
        <f t="shared" si="34"/>
        <v>0</v>
      </c>
      <c r="F175" s="247">
        <v>0</v>
      </c>
      <c r="G175" s="247">
        <v>0</v>
      </c>
      <c r="H175" s="248">
        <f t="shared" si="35"/>
        <v>0</v>
      </c>
      <c r="I175" s="249"/>
    </row>
    <row r="176" spans="1:9" s="215" customFormat="1" ht="9" customHeight="1">
      <c r="A176" s="250" t="s">
        <v>408</v>
      </c>
      <c r="B176" s="194"/>
      <c r="C176" s="247">
        <v>0</v>
      </c>
      <c r="D176" s="247">
        <v>0</v>
      </c>
      <c r="E176" s="247">
        <f t="shared" si="34"/>
        <v>0</v>
      </c>
      <c r="F176" s="247">
        <v>0</v>
      </c>
      <c r="G176" s="247">
        <v>0</v>
      </c>
      <c r="H176" s="248">
        <f t="shared" si="35"/>
        <v>0</v>
      </c>
      <c r="I176" s="249"/>
    </row>
    <row r="177" spans="1:9" s="215" customFormat="1" ht="9" customHeight="1">
      <c r="A177" s="250" t="s">
        <v>409</v>
      </c>
      <c r="B177" s="194"/>
      <c r="C177" s="247">
        <v>0</v>
      </c>
      <c r="D177" s="247">
        <v>0</v>
      </c>
      <c r="E177" s="247">
        <f t="shared" si="34"/>
        <v>0</v>
      </c>
      <c r="F177" s="247">
        <v>0</v>
      </c>
      <c r="G177" s="247">
        <v>0</v>
      </c>
      <c r="H177" s="248">
        <f t="shared" si="35"/>
        <v>0</v>
      </c>
      <c r="I177" s="249"/>
    </row>
    <row r="178" spans="1:9" s="215" customFormat="1" ht="9" customHeight="1">
      <c r="A178" s="250" t="s">
        <v>410</v>
      </c>
      <c r="B178" s="194"/>
      <c r="C178" s="247">
        <v>0</v>
      </c>
      <c r="D178" s="247">
        <v>0</v>
      </c>
      <c r="E178" s="247">
        <f t="shared" si="34"/>
        <v>0</v>
      </c>
      <c r="F178" s="247">
        <v>0</v>
      </c>
      <c r="G178" s="247">
        <v>0</v>
      </c>
      <c r="H178" s="248">
        <f t="shared" si="35"/>
        <v>0</v>
      </c>
      <c r="I178" s="249"/>
    </row>
    <row r="179" spans="1:9" s="215" customFormat="1" ht="9" customHeight="1">
      <c r="A179" s="250" t="s">
        <v>411</v>
      </c>
      <c r="B179" s="194"/>
      <c r="C179" s="247">
        <v>0</v>
      </c>
      <c r="D179" s="247">
        <v>0</v>
      </c>
      <c r="E179" s="247">
        <f t="shared" si="34"/>
        <v>0</v>
      </c>
      <c r="F179" s="247">
        <v>0</v>
      </c>
      <c r="G179" s="247">
        <v>0</v>
      </c>
      <c r="H179" s="248">
        <f t="shared" si="35"/>
        <v>0</v>
      </c>
      <c r="I179" s="249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242" t="s">
        <v>413</v>
      </c>
      <c r="B182" s="4"/>
      <c r="C182" s="243">
        <f aca="true" t="shared" si="36" ref="C182:I182">+C10+C96</f>
        <v>23724818387</v>
      </c>
      <c r="D182" s="243">
        <f t="shared" si="36"/>
        <v>2506099845.9</v>
      </c>
      <c r="E182" s="243">
        <f t="shared" si="36"/>
        <v>26230918232.9</v>
      </c>
      <c r="F182" s="243">
        <f t="shared" si="36"/>
        <v>17598212896.82</v>
      </c>
      <c r="G182" s="243">
        <f t="shared" si="36"/>
        <v>17203544154.18</v>
      </c>
      <c r="H182" s="244">
        <f t="shared" si="36"/>
        <v>8632705336.080002</v>
      </c>
      <c r="I182" s="245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8661417322834646" bottom="0.7874015748031497" header="0" footer="0"/>
  <pageSetup fitToHeight="0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197" t="s">
        <v>414</v>
      </c>
      <c r="B1" s="198"/>
      <c r="C1" s="198"/>
      <c r="D1" s="198"/>
      <c r="E1" s="198"/>
      <c r="F1" s="198"/>
      <c r="G1" s="198"/>
      <c r="H1" s="198"/>
      <c r="I1" s="199"/>
    </row>
    <row r="2" spans="1:9" ht="11.25" customHeight="1">
      <c r="A2" s="200"/>
      <c r="B2" s="201"/>
      <c r="C2" s="201"/>
      <c r="D2" s="201"/>
      <c r="E2" s="201"/>
      <c r="F2" s="201"/>
      <c r="G2" s="201"/>
      <c r="H2" s="201"/>
      <c r="I2" s="202"/>
    </row>
    <row r="3" spans="1:9" ht="11.25" customHeight="1">
      <c r="A3" s="200"/>
      <c r="B3" s="201"/>
      <c r="C3" s="201"/>
      <c r="D3" s="201"/>
      <c r="E3" s="201"/>
      <c r="F3" s="201"/>
      <c r="G3" s="201"/>
      <c r="H3" s="201"/>
      <c r="I3" s="202"/>
    </row>
    <row r="4" spans="1:9" ht="11.25" customHeight="1">
      <c r="A4" s="200"/>
      <c r="B4" s="201"/>
      <c r="C4" s="201"/>
      <c r="D4" s="201"/>
      <c r="E4" s="201"/>
      <c r="F4" s="201"/>
      <c r="G4" s="201"/>
      <c r="H4" s="201"/>
      <c r="I4" s="202"/>
    </row>
    <row r="5" spans="1:9" ht="17.25" customHeight="1">
      <c r="A5" s="203"/>
      <c r="B5" s="204"/>
      <c r="C5" s="204"/>
      <c r="D5" s="204"/>
      <c r="E5" s="204"/>
      <c r="F5" s="204"/>
      <c r="G5" s="204"/>
      <c r="H5" s="204"/>
      <c r="I5" s="205"/>
    </row>
    <row r="6" spans="1:9" ht="12.75">
      <c r="A6" s="206" t="s">
        <v>0</v>
      </c>
      <c r="B6" s="237"/>
      <c r="C6" s="238" t="s">
        <v>334</v>
      </c>
      <c r="D6" s="238"/>
      <c r="E6" s="238"/>
      <c r="F6" s="238"/>
      <c r="G6" s="238"/>
      <c r="H6" s="239" t="s">
        <v>335</v>
      </c>
      <c r="I6" s="239"/>
    </row>
    <row r="7" spans="1:9" ht="12.75">
      <c r="A7" s="208"/>
      <c r="B7" s="240"/>
      <c r="C7" s="207" t="s">
        <v>336</v>
      </c>
      <c r="D7" s="238" t="s">
        <v>337</v>
      </c>
      <c r="E7" s="207" t="s">
        <v>338</v>
      </c>
      <c r="F7" s="207" t="s">
        <v>227</v>
      </c>
      <c r="G7" s="207" t="s">
        <v>244</v>
      </c>
      <c r="H7" s="239"/>
      <c r="I7" s="239"/>
    </row>
    <row r="8" spans="1:9" ht="12.75">
      <c r="A8" s="211"/>
      <c r="B8" s="241"/>
      <c r="C8" s="212"/>
      <c r="D8" s="238"/>
      <c r="E8" s="212"/>
      <c r="F8" s="212"/>
      <c r="G8" s="212"/>
      <c r="H8" s="239"/>
      <c r="I8" s="239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9" customHeight="1">
      <c r="A10" s="76" t="s">
        <v>415</v>
      </c>
      <c r="B10" s="4"/>
      <c r="C10" s="77">
        <f aca="true" t="shared" si="0" ref="C10:I10">+C11+C13+C30+C31+C32</f>
        <v>10372746623</v>
      </c>
      <c r="D10" s="77">
        <f t="shared" si="0"/>
        <v>626019658.2700001</v>
      </c>
      <c r="E10" s="77">
        <f t="shared" si="0"/>
        <v>10998766281.27</v>
      </c>
      <c r="F10" s="77">
        <f t="shared" si="0"/>
        <v>7738389005.48</v>
      </c>
      <c r="G10" s="77">
        <f t="shared" si="0"/>
        <v>7365128132.530001</v>
      </c>
      <c r="H10" s="263">
        <f t="shared" si="0"/>
        <v>3260377275.79</v>
      </c>
      <c r="I10" s="264">
        <f t="shared" si="0"/>
        <v>0</v>
      </c>
    </row>
    <row r="11" spans="1:9" ht="9" customHeight="1">
      <c r="A11" s="80" t="s">
        <v>416</v>
      </c>
      <c r="B11" s="4"/>
      <c r="C11" s="81">
        <v>337168852.5</v>
      </c>
      <c r="D11" s="81">
        <v>0</v>
      </c>
      <c r="E11" s="81">
        <f>SUM(C11:D11)</f>
        <v>337168852.5</v>
      </c>
      <c r="F11" s="81">
        <v>269201060</v>
      </c>
      <c r="G11" s="81">
        <v>257182842.5</v>
      </c>
      <c r="H11" s="265">
        <f>+E11-F11</f>
        <v>67967792.5</v>
      </c>
      <c r="I11" s="266"/>
    </row>
    <row r="12" spans="1:9" ht="2.25" customHeight="1">
      <c r="A12" s="232"/>
      <c r="B12" s="4"/>
      <c r="C12" s="4"/>
      <c r="D12" s="4"/>
      <c r="E12" s="4"/>
      <c r="F12" s="4"/>
      <c r="G12" s="4"/>
      <c r="H12" s="265">
        <f aca="true" t="shared" si="1" ref="H12:H32">+E12-F12</f>
        <v>0</v>
      </c>
      <c r="I12" s="266"/>
    </row>
    <row r="13" spans="1:9" s="215" customFormat="1" ht="9" customHeight="1">
      <c r="A13" s="80" t="s">
        <v>417</v>
      </c>
      <c r="B13" s="194"/>
      <c r="C13" s="81">
        <f>SUM(C14:C29)</f>
        <v>6450866078.18</v>
      </c>
      <c r="D13" s="81">
        <f>SUM(D14:D29)</f>
        <v>626019658.2700001</v>
      </c>
      <c r="E13" s="81">
        <f>SUM(E14:E29)</f>
        <v>7076885736.450001</v>
      </c>
      <c r="F13" s="81">
        <f>SUM(F14:F29)</f>
        <v>4651283175.84</v>
      </c>
      <c r="G13" s="81">
        <f>SUM(G14:G29)</f>
        <v>4368110678.51</v>
      </c>
      <c r="H13" s="265">
        <f>+E13-F13</f>
        <v>2425602560.6100006</v>
      </c>
      <c r="I13" s="266"/>
    </row>
    <row r="14" spans="1:9" ht="9" customHeight="1">
      <c r="A14" s="267" t="s">
        <v>418</v>
      </c>
      <c r="B14" s="4"/>
      <c r="C14" s="81">
        <v>126011910.03</v>
      </c>
      <c r="D14" s="81">
        <v>-18619643.31</v>
      </c>
      <c r="E14" s="81">
        <f>SUM(C14:D14)</f>
        <v>107392266.72</v>
      </c>
      <c r="F14" s="81">
        <v>78899676.86</v>
      </c>
      <c r="G14" s="81">
        <v>71501188.96</v>
      </c>
      <c r="H14" s="265">
        <f t="shared" si="1"/>
        <v>28492589.86</v>
      </c>
      <c r="I14" s="266"/>
    </row>
    <row r="15" spans="1:9" ht="9" customHeight="1">
      <c r="A15" s="267" t="s">
        <v>419</v>
      </c>
      <c r="B15" s="4"/>
      <c r="C15" s="81">
        <v>197609286.81</v>
      </c>
      <c r="D15" s="81">
        <v>23654740.87</v>
      </c>
      <c r="E15" s="81">
        <f aca="true" t="shared" si="2" ref="E15:E32">SUM(C15:D15)</f>
        <v>221264027.68</v>
      </c>
      <c r="F15" s="81">
        <v>139243741.01</v>
      </c>
      <c r="G15" s="81">
        <v>136590539.49</v>
      </c>
      <c r="H15" s="265">
        <f>+E15-F15</f>
        <v>82020286.67000002</v>
      </c>
      <c r="I15" s="266"/>
    </row>
    <row r="16" spans="1:9" ht="9" customHeight="1">
      <c r="A16" s="267" t="s">
        <v>420</v>
      </c>
      <c r="B16" s="4"/>
      <c r="C16" s="81">
        <v>27429462.31</v>
      </c>
      <c r="D16" s="81">
        <v>215670.9</v>
      </c>
      <c r="E16" s="81">
        <f t="shared" si="2"/>
        <v>27645133.209999997</v>
      </c>
      <c r="F16" s="81">
        <v>12497097.12</v>
      </c>
      <c r="G16" s="81">
        <v>11822160.99</v>
      </c>
      <c r="H16" s="265">
        <f t="shared" si="1"/>
        <v>15148036.089999998</v>
      </c>
      <c r="I16" s="266"/>
    </row>
    <row r="17" spans="1:9" ht="9" customHeight="1">
      <c r="A17" s="267" t="s">
        <v>421</v>
      </c>
      <c r="B17" s="4"/>
      <c r="C17" s="81">
        <v>639392409.13</v>
      </c>
      <c r="D17" s="81">
        <v>1481841.45</v>
      </c>
      <c r="E17" s="81">
        <f t="shared" si="2"/>
        <v>640874250.58</v>
      </c>
      <c r="F17" s="81">
        <v>384051295.41</v>
      </c>
      <c r="G17" s="81">
        <v>377644995.13</v>
      </c>
      <c r="H17" s="265">
        <f t="shared" si="1"/>
        <v>256822955.17000002</v>
      </c>
      <c r="I17" s="266"/>
    </row>
    <row r="18" spans="1:9" ht="9" customHeight="1">
      <c r="A18" s="267" t="s">
        <v>422</v>
      </c>
      <c r="B18" s="4"/>
      <c r="C18" s="81">
        <v>103864756.66</v>
      </c>
      <c r="D18" s="81">
        <v>181795792.36</v>
      </c>
      <c r="E18" s="81">
        <f t="shared" si="2"/>
        <v>285660549.02</v>
      </c>
      <c r="F18" s="81">
        <v>187771712.52</v>
      </c>
      <c r="G18" s="81">
        <v>170423893.1</v>
      </c>
      <c r="H18" s="265">
        <f t="shared" si="1"/>
        <v>97888836.49999997</v>
      </c>
      <c r="I18" s="266"/>
    </row>
    <row r="19" spans="1:9" ht="9" customHeight="1">
      <c r="A19" s="267" t="s">
        <v>423</v>
      </c>
      <c r="B19" s="4"/>
      <c r="C19" s="81">
        <v>895496539.14</v>
      </c>
      <c r="D19" s="81">
        <v>22000000</v>
      </c>
      <c r="E19" s="81">
        <f t="shared" si="2"/>
        <v>917496539.14</v>
      </c>
      <c r="F19" s="81">
        <v>580161613.84</v>
      </c>
      <c r="G19" s="81">
        <v>576862609.43</v>
      </c>
      <c r="H19" s="265">
        <f t="shared" si="1"/>
        <v>337334925.29999995</v>
      </c>
      <c r="I19" s="266"/>
    </row>
    <row r="20" spans="1:9" ht="9" customHeight="1">
      <c r="A20" s="267" t="s">
        <v>424</v>
      </c>
      <c r="B20" s="4"/>
      <c r="C20" s="81">
        <v>51762784.85</v>
      </c>
      <c r="D20" s="81">
        <v>0</v>
      </c>
      <c r="E20" s="81">
        <f t="shared" si="2"/>
        <v>51762784.85</v>
      </c>
      <c r="F20" s="81">
        <v>28514370.92</v>
      </c>
      <c r="G20" s="81">
        <v>28066917.35</v>
      </c>
      <c r="H20" s="265">
        <f t="shared" si="1"/>
        <v>23248413.93</v>
      </c>
      <c r="I20" s="266"/>
    </row>
    <row r="21" spans="1:9" ht="9" customHeight="1">
      <c r="A21" s="267" t="s">
        <v>425</v>
      </c>
      <c r="B21" s="4"/>
      <c r="C21" s="81">
        <v>59354562.97</v>
      </c>
      <c r="D21" s="81">
        <v>27024809.55</v>
      </c>
      <c r="E21" s="81">
        <f t="shared" si="2"/>
        <v>86379372.52</v>
      </c>
      <c r="F21" s="81">
        <v>57960002.85</v>
      </c>
      <c r="G21" s="81">
        <v>56254826.19</v>
      </c>
      <c r="H21" s="265">
        <f t="shared" si="1"/>
        <v>28419369.669999994</v>
      </c>
      <c r="I21" s="266"/>
    </row>
    <row r="22" spans="1:9" ht="9" customHeight="1">
      <c r="A22" s="267" t="s">
        <v>426</v>
      </c>
      <c r="B22" s="4"/>
      <c r="C22" s="81">
        <v>122160380.03</v>
      </c>
      <c r="D22" s="81">
        <v>0</v>
      </c>
      <c r="E22" s="81">
        <f t="shared" si="2"/>
        <v>122160380.03</v>
      </c>
      <c r="F22" s="81">
        <v>64927825.45</v>
      </c>
      <c r="G22" s="81">
        <v>63732571.65</v>
      </c>
      <c r="H22" s="265">
        <f t="shared" si="1"/>
        <v>57232554.58</v>
      </c>
      <c r="I22" s="266"/>
    </row>
    <row r="23" spans="1:9" ht="9" customHeight="1">
      <c r="A23" s="267" t="s">
        <v>427</v>
      </c>
      <c r="B23" s="4"/>
      <c r="C23" s="81">
        <v>110440491.59</v>
      </c>
      <c r="D23" s="81">
        <v>29973788</v>
      </c>
      <c r="E23" s="81">
        <f t="shared" si="2"/>
        <v>140414279.59</v>
      </c>
      <c r="F23" s="81">
        <v>68656720.77</v>
      </c>
      <c r="G23" s="81">
        <v>52867309.92</v>
      </c>
      <c r="H23" s="265">
        <f t="shared" si="1"/>
        <v>71757558.82000001</v>
      </c>
      <c r="I23" s="266"/>
    </row>
    <row r="24" spans="1:9" ht="9" customHeight="1">
      <c r="A24" s="267" t="s">
        <v>428</v>
      </c>
      <c r="B24" s="4"/>
      <c r="C24" s="81">
        <v>488790843.64</v>
      </c>
      <c r="D24" s="81">
        <v>301286754.53</v>
      </c>
      <c r="E24" s="81">
        <f t="shared" si="2"/>
        <v>790077598.17</v>
      </c>
      <c r="F24" s="81">
        <v>414093893.05</v>
      </c>
      <c r="G24" s="81">
        <v>387516175.27</v>
      </c>
      <c r="H24" s="265">
        <f t="shared" si="1"/>
        <v>375983705.11999995</v>
      </c>
      <c r="I24" s="266"/>
    </row>
    <row r="25" spans="1:9" ht="9" customHeight="1">
      <c r="A25" s="267" t="s">
        <v>429</v>
      </c>
      <c r="B25" s="4"/>
      <c r="C25" s="81">
        <v>800446589.34</v>
      </c>
      <c r="D25" s="81">
        <v>0</v>
      </c>
      <c r="E25" s="81">
        <f t="shared" si="2"/>
        <v>800446589.34</v>
      </c>
      <c r="F25" s="81">
        <v>557428332.8</v>
      </c>
      <c r="G25" s="81">
        <v>539544281.19</v>
      </c>
      <c r="H25" s="265">
        <f t="shared" si="1"/>
        <v>243018256.54000008</v>
      </c>
      <c r="I25" s="266"/>
    </row>
    <row r="26" spans="1:9" ht="9" customHeight="1">
      <c r="A26" s="267" t="s">
        <v>430</v>
      </c>
      <c r="B26" s="4"/>
      <c r="C26" s="81">
        <v>107782510.8</v>
      </c>
      <c r="D26" s="81">
        <v>-2603177.4</v>
      </c>
      <c r="E26" s="81">
        <f>SUM(C26:D26)</f>
        <v>105179333.39999999</v>
      </c>
      <c r="F26" s="81">
        <v>65415357.99</v>
      </c>
      <c r="G26" s="81">
        <v>63546281.87</v>
      </c>
      <c r="H26" s="268"/>
      <c r="I26" s="81"/>
    </row>
    <row r="27" spans="1:9" ht="9" customHeight="1">
      <c r="A27" s="267" t="s">
        <v>431</v>
      </c>
      <c r="B27" s="4"/>
      <c r="C27" s="81">
        <v>748367616.07</v>
      </c>
      <c r="D27" s="81">
        <v>-847591.06</v>
      </c>
      <c r="E27" s="81">
        <f t="shared" si="2"/>
        <v>747520025.0100001</v>
      </c>
      <c r="F27" s="81">
        <v>540103484.38</v>
      </c>
      <c r="G27" s="81">
        <v>533732364.47</v>
      </c>
      <c r="H27" s="265">
        <f t="shared" si="1"/>
        <v>207416540.6300001</v>
      </c>
      <c r="I27" s="266"/>
    </row>
    <row r="28" spans="1:9" ht="9" customHeight="1">
      <c r="A28" s="267" t="s">
        <v>432</v>
      </c>
      <c r="B28" s="4"/>
      <c r="C28" s="81">
        <v>169788304.96</v>
      </c>
      <c r="D28" s="81">
        <v>0</v>
      </c>
      <c r="E28" s="81">
        <f t="shared" si="2"/>
        <v>169788304.96</v>
      </c>
      <c r="F28" s="81">
        <v>94246354.93</v>
      </c>
      <c r="G28" s="81">
        <v>94070641.19</v>
      </c>
      <c r="H28" s="265">
        <f t="shared" si="1"/>
        <v>75541950.03</v>
      </c>
      <c r="I28" s="266"/>
    </row>
    <row r="29" spans="1:9" ht="9" customHeight="1">
      <c r="A29" s="267" t="s">
        <v>433</v>
      </c>
      <c r="B29" s="4"/>
      <c r="C29" s="81">
        <v>1802167629.85</v>
      </c>
      <c r="D29" s="81">
        <v>60656672.38</v>
      </c>
      <c r="E29" s="81">
        <f t="shared" si="2"/>
        <v>1862824302.23</v>
      </c>
      <c r="F29" s="81">
        <v>1377311695.94</v>
      </c>
      <c r="G29" s="81">
        <v>1203933922.31</v>
      </c>
      <c r="H29" s="265">
        <f t="shared" si="1"/>
        <v>485512606.28999996</v>
      </c>
      <c r="I29" s="266"/>
    </row>
    <row r="30" spans="1:9" ht="9" customHeight="1">
      <c r="A30" s="80" t="s">
        <v>434</v>
      </c>
      <c r="B30" s="4"/>
      <c r="C30" s="81">
        <v>348065318.6</v>
      </c>
      <c r="D30" s="81">
        <v>0</v>
      </c>
      <c r="E30" s="81">
        <f t="shared" si="2"/>
        <v>348065318.6</v>
      </c>
      <c r="F30" s="81">
        <v>360591620.11</v>
      </c>
      <c r="G30" s="81">
        <v>342695376.1</v>
      </c>
      <c r="H30" s="265">
        <f t="shared" si="1"/>
        <v>-12526301.50999999</v>
      </c>
      <c r="I30" s="266"/>
    </row>
    <row r="31" spans="1:9" ht="9" customHeight="1">
      <c r="A31" s="80" t="s">
        <v>435</v>
      </c>
      <c r="B31" s="4"/>
      <c r="C31" s="81">
        <v>909343061.72</v>
      </c>
      <c r="D31" s="81">
        <v>0</v>
      </c>
      <c r="E31" s="81">
        <f t="shared" si="2"/>
        <v>909343061.72</v>
      </c>
      <c r="F31" s="81">
        <v>660351972.33</v>
      </c>
      <c r="G31" s="81">
        <v>612679384.39</v>
      </c>
      <c r="H31" s="265">
        <f t="shared" si="1"/>
        <v>248991089.39</v>
      </c>
      <c r="I31" s="266"/>
    </row>
    <row r="32" spans="1:9" ht="9" customHeight="1">
      <c r="A32" s="80" t="s">
        <v>436</v>
      </c>
      <c r="B32" s="4"/>
      <c r="C32" s="81">
        <v>2327303312</v>
      </c>
      <c r="D32" s="81">
        <v>0</v>
      </c>
      <c r="E32" s="81">
        <f t="shared" si="2"/>
        <v>2327303312</v>
      </c>
      <c r="F32" s="81">
        <v>1796961177.2</v>
      </c>
      <c r="G32" s="81">
        <v>1784459851.03</v>
      </c>
      <c r="H32" s="265">
        <f t="shared" si="1"/>
        <v>530342134.79999995</v>
      </c>
      <c r="I32" s="266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4"/>
      <c r="I34" s="4"/>
    </row>
    <row r="35" spans="1:9" ht="9" customHeight="1">
      <c r="A35" s="76" t="s">
        <v>437</v>
      </c>
      <c r="B35" s="4"/>
      <c r="C35" s="77">
        <f aca="true" t="shared" si="3" ref="C35:I35">SUM(C36:C52)</f>
        <v>13352071764</v>
      </c>
      <c r="D35" s="77">
        <f t="shared" si="3"/>
        <v>1880080187.63</v>
      </c>
      <c r="E35" s="77">
        <f t="shared" si="3"/>
        <v>15232151951.630001</v>
      </c>
      <c r="F35" s="77">
        <f t="shared" si="3"/>
        <v>9859823891.34</v>
      </c>
      <c r="G35" s="77">
        <f t="shared" si="3"/>
        <v>9838416021.65</v>
      </c>
      <c r="H35" s="263">
        <f t="shared" si="3"/>
        <v>5372328060.290001</v>
      </c>
      <c r="I35" s="264">
        <f t="shared" si="3"/>
        <v>0</v>
      </c>
    </row>
    <row r="36" spans="1:9" ht="9" customHeight="1">
      <c r="A36" s="80" t="s">
        <v>438</v>
      </c>
      <c r="B36" s="4"/>
      <c r="C36" s="81">
        <v>3156877789</v>
      </c>
      <c r="D36" s="81">
        <v>276582664.25</v>
      </c>
      <c r="E36" s="81">
        <f>SUM(C36:D36)</f>
        <v>3433460453.25</v>
      </c>
      <c r="F36" s="81">
        <v>3058146607.95</v>
      </c>
      <c r="G36" s="81">
        <v>3051913585.3</v>
      </c>
      <c r="H36" s="265">
        <f aca="true" t="shared" si="4" ref="H36:H53">+E36-F36</f>
        <v>375313845.3000002</v>
      </c>
      <c r="I36" s="266"/>
    </row>
    <row r="37" spans="1:9" ht="9" customHeight="1">
      <c r="A37" s="80" t="s">
        <v>439</v>
      </c>
      <c r="B37" s="4"/>
      <c r="C37" s="81">
        <v>0</v>
      </c>
      <c r="D37" s="81">
        <v>0</v>
      </c>
      <c r="E37" s="81">
        <f aca="true" t="shared" si="5" ref="E37:E52">SUM(C37:D37)</f>
        <v>0</v>
      </c>
      <c r="F37" s="81">
        <v>0</v>
      </c>
      <c r="G37" s="81">
        <v>0</v>
      </c>
      <c r="H37" s="265">
        <f t="shared" si="4"/>
        <v>0</v>
      </c>
      <c r="I37" s="266"/>
    </row>
    <row r="38" spans="1:9" ht="9" customHeight="1">
      <c r="A38" s="80" t="s">
        <v>440</v>
      </c>
      <c r="B38" s="4"/>
      <c r="C38" s="81">
        <v>0</v>
      </c>
      <c r="D38" s="81">
        <v>18000000</v>
      </c>
      <c r="E38" s="81">
        <f t="shared" si="5"/>
        <v>18000000</v>
      </c>
      <c r="F38" s="81">
        <v>13953898.99</v>
      </c>
      <c r="G38" s="81">
        <v>13743898.99</v>
      </c>
      <c r="H38" s="265">
        <f t="shared" si="4"/>
        <v>4046101.01</v>
      </c>
      <c r="I38" s="266"/>
    </row>
    <row r="39" spans="1:9" ht="9" customHeight="1">
      <c r="A39" s="80" t="s">
        <v>441</v>
      </c>
      <c r="B39" s="4"/>
      <c r="C39" s="81">
        <v>0</v>
      </c>
      <c r="D39" s="81">
        <v>948799.55</v>
      </c>
      <c r="E39" s="81">
        <f t="shared" si="5"/>
        <v>948799.55</v>
      </c>
      <c r="F39" s="81">
        <v>948799.55</v>
      </c>
      <c r="G39" s="81">
        <v>948799.55</v>
      </c>
      <c r="H39" s="265">
        <f t="shared" si="4"/>
        <v>0</v>
      </c>
      <c r="I39" s="266"/>
    </row>
    <row r="40" spans="1:9" ht="9" customHeight="1">
      <c r="A40" s="80" t="s">
        <v>442</v>
      </c>
      <c r="B40" s="4"/>
      <c r="C40" s="81">
        <v>288841836</v>
      </c>
      <c r="D40" s="81">
        <v>11059601</v>
      </c>
      <c r="E40" s="81">
        <f t="shared" si="5"/>
        <v>299901437</v>
      </c>
      <c r="F40" s="81">
        <v>261041582.88</v>
      </c>
      <c r="G40" s="81">
        <v>257055662.63</v>
      </c>
      <c r="H40" s="265">
        <f t="shared" si="4"/>
        <v>38859854.120000005</v>
      </c>
      <c r="I40" s="266"/>
    </row>
    <row r="41" spans="1:9" ht="9" customHeight="1">
      <c r="A41" s="80" t="s">
        <v>443</v>
      </c>
      <c r="B41" s="4"/>
      <c r="C41" s="81">
        <v>201563536</v>
      </c>
      <c r="D41" s="81">
        <v>-53962215.45</v>
      </c>
      <c r="E41" s="81">
        <f t="shared" si="5"/>
        <v>147601320.55</v>
      </c>
      <c r="F41" s="81">
        <v>90258277.66</v>
      </c>
      <c r="G41" s="81">
        <v>90258277.66</v>
      </c>
      <c r="H41" s="265">
        <f t="shared" si="4"/>
        <v>57343042.890000015</v>
      </c>
      <c r="I41" s="266"/>
    </row>
    <row r="42" spans="1:9" ht="9" customHeight="1">
      <c r="A42" s="80" t="s">
        <v>444</v>
      </c>
      <c r="B42" s="4"/>
      <c r="C42" s="81">
        <v>31202677</v>
      </c>
      <c r="D42" s="81">
        <v>101258055.65</v>
      </c>
      <c r="E42" s="81">
        <f t="shared" si="5"/>
        <v>132460732.65</v>
      </c>
      <c r="F42" s="81">
        <v>110907136.58</v>
      </c>
      <c r="G42" s="81">
        <v>110907136.58</v>
      </c>
      <c r="H42" s="265">
        <f t="shared" si="4"/>
        <v>21553596.070000008</v>
      </c>
      <c r="I42" s="266"/>
    </row>
    <row r="43" spans="1:9" ht="9" customHeight="1">
      <c r="A43" s="80" t="s">
        <v>445</v>
      </c>
      <c r="B43" s="4"/>
      <c r="C43" s="81">
        <v>0</v>
      </c>
      <c r="D43" s="81">
        <v>0</v>
      </c>
      <c r="E43" s="81">
        <f t="shared" si="5"/>
        <v>0</v>
      </c>
      <c r="F43" s="81">
        <v>0</v>
      </c>
      <c r="G43" s="81">
        <v>0</v>
      </c>
      <c r="H43" s="265">
        <f t="shared" si="4"/>
        <v>0</v>
      </c>
      <c r="I43" s="266"/>
    </row>
    <row r="44" spans="1:9" ht="9" customHeight="1">
      <c r="A44" s="80" t="s">
        <v>446</v>
      </c>
      <c r="B44" s="4"/>
      <c r="C44" s="81">
        <v>0</v>
      </c>
      <c r="D44" s="81">
        <v>0</v>
      </c>
      <c r="E44" s="81">
        <f t="shared" si="5"/>
        <v>0</v>
      </c>
      <c r="F44" s="81">
        <v>0</v>
      </c>
      <c r="G44" s="81">
        <v>0</v>
      </c>
      <c r="H44" s="265">
        <f t="shared" si="4"/>
        <v>0</v>
      </c>
      <c r="I44" s="266"/>
    </row>
    <row r="45" spans="1:9" ht="9" customHeight="1">
      <c r="A45" s="80" t="s">
        <v>447</v>
      </c>
      <c r="B45" s="4"/>
      <c r="C45" s="81">
        <v>0</v>
      </c>
      <c r="D45" s="81">
        <v>0</v>
      </c>
      <c r="E45" s="81">
        <f t="shared" si="5"/>
        <v>0</v>
      </c>
      <c r="F45" s="81">
        <v>0</v>
      </c>
      <c r="G45" s="81">
        <v>0</v>
      </c>
      <c r="H45" s="265">
        <f t="shared" si="4"/>
        <v>0</v>
      </c>
      <c r="I45" s="266"/>
    </row>
    <row r="46" spans="1:9" ht="9" customHeight="1">
      <c r="A46" s="80" t="s">
        <v>448</v>
      </c>
      <c r="B46" s="4"/>
      <c r="C46" s="81">
        <v>0</v>
      </c>
      <c r="D46" s="81">
        <v>26485838</v>
      </c>
      <c r="E46" s="81">
        <f t="shared" si="5"/>
        <v>26485838</v>
      </c>
      <c r="F46" s="81">
        <v>26485838</v>
      </c>
      <c r="G46" s="81">
        <v>26485838</v>
      </c>
      <c r="H46" s="265">
        <f t="shared" si="4"/>
        <v>0</v>
      </c>
      <c r="I46" s="266"/>
    </row>
    <row r="47" spans="1:9" ht="9" customHeight="1">
      <c r="A47" s="80" t="s">
        <v>449</v>
      </c>
      <c r="B47" s="4"/>
      <c r="C47" s="81">
        <v>734100530</v>
      </c>
      <c r="D47" s="81">
        <v>114304698</v>
      </c>
      <c r="E47" s="81">
        <f t="shared" si="5"/>
        <v>848405228</v>
      </c>
      <c r="F47" s="81">
        <v>39978824.73</v>
      </c>
      <c r="G47" s="81">
        <v>29000000</v>
      </c>
      <c r="H47" s="265">
        <f t="shared" si="4"/>
        <v>808426403.27</v>
      </c>
      <c r="I47" s="266"/>
    </row>
    <row r="48" spans="1:9" ht="9" customHeight="1">
      <c r="A48" s="80" t="s">
        <v>450</v>
      </c>
      <c r="B48" s="4"/>
      <c r="C48" s="81">
        <v>169985394</v>
      </c>
      <c r="D48" s="81">
        <v>13681614.6</v>
      </c>
      <c r="E48" s="81">
        <f t="shared" si="5"/>
        <v>183667008.6</v>
      </c>
      <c r="F48" s="81">
        <v>144867365.66</v>
      </c>
      <c r="G48" s="81">
        <v>144867365.66</v>
      </c>
      <c r="H48" s="265">
        <f t="shared" si="4"/>
        <v>38799642.94</v>
      </c>
      <c r="I48" s="266"/>
    </row>
    <row r="49" spans="1:9" ht="9" customHeight="1">
      <c r="A49" s="80" t="s">
        <v>451</v>
      </c>
      <c r="B49" s="4"/>
      <c r="C49" s="81">
        <v>0</v>
      </c>
      <c r="D49" s="81">
        <v>0</v>
      </c>
      <c r="E49" s="81">
        <f>SUM(C49:D49)</f>
        <v>0</v>
      </c>
      <c r="F49" s="81">
        <v>0</v>
      </c>
      <c r="G49" s="81">
        <v>0</v>
      </c>
      <c r="H49" s="265">
        <f>+E49-F49</f>
        <v>0</v>
      </c>
      <c r="I49" s="266"/>
    </row>
    <row r="50" spans="1:9" ht="9" customHeight="1">
      <c r="A50" s="80" t="s">
        <v>452</v>
      </c>
      <c r="B50" s="4"/>
      <c r="C50" s="81">
        <v>0</v>
      </c>
      <c r="D50" s="81">
        <v>9503.52</v>
      </c>
      <c r="E50" s="81">
        <f t="shared" si="5"/>
        <v>9503.52</v>
      </c>
      <c r="F50" s="81">
        <v>12755.77</v>
      </c>
      <c r="G50" s="81">
        <v>12755.77</v>
      </c>
      <c r="H50" s="265">
        <f t="shared" si="4"/>
        <v>-3252.25</v>
      </c>
      <c r="I50" s="266"/>
    </row>
    <row r="51" spans="1:9" ht="9" customHeight="1">
      <c r="A51" s="80" t="s">
        <v>453</v>
      </c>
      <c r="B51" s="4"/>
      <c r="C51" s="81">
        <v>0</v>
      </c>
      <c r="D51" s="81">
        <v>0</v>
      </c>
      <c r="E51" s="81">
        <f t="shared" si="5"/>
        <v>0</v>
      </c>
      <c r="F51" s="81">
        <v>0</v>
      </c>
      <c r="G51" s="81">
        <v>0</v>
      </c>
      <c r="H51" s="265">
        <f t="shared" si="4"/>
        <v>0</v>
      </c>
      <c r="I51" s="266"/>
    </row>
    <row r="52" spans="1:9" ht="9" customHeight="1">
      <c r="A52" s="80" t="s">
        <v>454</v>
      </c>
      <c r="B52" s="4"/>
      <c r="C52" s="81">
        <v>8769500002</v>
      </c>
      <c r="D52" s="81">
        <v>1371711628.51</v>
      </c>
      <c r="E52" s="81">
        <f t="shared" si="5"/>
        <v>10141211630.51</v>
      </c>
      <c r="F52" s="81">
        <v>6113222803.57</v>
      </c>
      <c r="G52" s="81">
        <v>6113222701.51</v>
      </c>
      <c r="H52" s="265">
        <f t="shared" si="4"/>
        <v>4027988826.9400005</v>
      </c>
      <c r="I52" s="266"/>
    </row>
    <row r="53" spans="1:9" ht="2.25" customHeight="1">
      <c r="A53" s="3"/>
      <c r="B53" s="4"/>
      <c r="C53" s="4"/>
      <c r="D53" s="4"/>
      <c r="E53" s="4"/>
      <c r="F53" s="4"/>
      <c r="G53" s="4"/>
      <c r="H53" s="265">
        <f t="shared" si="4"/>
        <v>0</v>
      </c>
      <c r="I53" s="266"/>
    </row>
    <row r="54" spans="1:9" ht="2.25" customHeight="1">
      <c r="A54" s="3"/>
      <c r="B54" s="4"/>
      <c r="C54" s="4"/>
      <c r="D54" s="4"/>
      <c r="E54" s="4"/>
      <c r="F54" s="4"/>
      <c r="G54" s="4"/>
      <c r="H54" s="14"/>
      <c r="I54" s="4"/>
    </row>
    <row r="55" spans="1:9" ht="9" customHeight="1">
      <c r="A55" s="76" t="s">
        <v>413</v>
      </c>
      <c r="B55" s="4"/>
      <c r="C55" s="77">
        <f aca="true" t="shared" si="6" ref="C55:I55">+C10+C35</f>
        <v>23724818387</v>
      </c>
      <c r="D55" s="77">
        <f t="shared" si="6"/>
        <v>2506099845.9</v>
      </c>
      <c r="E55" s="77">
        <f t="shared" si="6"/>
        <v>26230918232.9</v>
      </c>
      <c r="F55" s="77">
        <f t="shared" si="6"/>
        <v>17598212896.82</v>
      </c>
      <c r="G55" s="77">
        <f t="shared" si="6"/>
        <v>17203544154.18</v>
      </c>
      <c r="H55" s="263">
        <f t="shared" si="6"/>
        <v>8632705336.080002</v>
      </c>
      <c r="I55" s="264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1">
    <mergeCell ref="H49:I49"/>
    <mergeCell ref="H50:I50"/>
    <mergeCell ref="H51:I51"/>
    <mergeCell ref="H52:I52"/>
    <mergeCell ref="H53:I53"/>
    <mergeCell ref="H55:I55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29:I29"/>
    <mergeCell ref="H30:I30"/>
    <mergeCell ref="H31:I31"/>
    <mergeCell ref="H32:I32"/>
    <mergeCell ref="H35:I35"/>
    <mergeCell ref="H36:I36"/>
    <mergeCell ref="H22:I22"/>
    <mergeCell ref="H23:I23"/>
    <mergeCell ref="H24:I24"/>
    <mergeCell ref="H25:I25"/>
    <mergeCell ref="H27:I27"/>
    <mergeCell ref="H28:I28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197" t="s">
        <v>455</v>
      </c>
      <c r="B1" s="198"/>
      <c r="C1" s="198"/>
      <c r="D1" s="198"/>
      <c r="E1" s="198"/>
      <c r="F1" s="198"/>
      <c r="G1" s="198"/>
      <c r="H1" s="198"/>
      <c r="I1" s="199"/>
    </row>
    <row r="2" spans="1:9" ht="11.25" customHeight="1">
      <c r="A2" s="200"/>
      <c r="B2" s="201"/>
      <c r="C2" s="201"/>
      <c r="D2" s="201"/>
      <c r="E2" s="201"/>
      <c r="F2" s="201"/>
      <c r="G2" s="201"/>
      <c r="H2" s="201"/>
      <c r="I2" s="202"/>
    </row>
    <row r="3" spans="1:9" ht="11.25" customHeight="1">
      <c r="A3" s="200"/>
      <c r="B3" s="201"/>
      <c r="C3" s="201"/>
      <c r="D3" s="201"/>
      <c r="E3" s="201"/>
      <c r="F3" s="201"/>
      <c r="G3" s="201"/>
      <c r="H3" s="201"/>
      <c r="I3" s="202"/>
    </row>
    <row r="4" spans="1:9" ht="11.25" customHeight="1">
      <c r="A4" s="200"/>
      <c r="B4" s="201"/>
      <c r="C4" s="201"/>
      <c r="D4" s="201"/>
      <c r="E4" s="201"/>
      <c r="F4" s="201"/>
      <c r="G4" s="201"/>
      <c r="H4" s="201"/>
      <c r="I4" s="202"/>
    </row>
    <row r="5" spans="1:9" ht="15.75" customHeight="1">
      <c r="A5" s="203"/>
      <c r="B5" s="204"/>
      <c r="C5" s="204"/>
      <c r="D5" s="204"/>
      <c r="E5" s="204"/>
      <c r="F5" s="204"/>
      <c r="G5" s="204"/>
      <c r="H5" s="204"/>
      <c r="I5" s="205"/>
    </row>
    <row r="6" spans="1:9" ht="12.75">
      <c r="A6" s="206" t="s">
        <v>0</v>
      </c>
      <c r="B6" s="237"/>
      <c r="C6" s="238" t="s">
        <v>334</v>
      </c>
      <c r="D6" s="238"/>
      <c r="E6" s="238"/>
      <c r="F6" s="238"/>
      <c r="G6" s="238"/>
      <c r="H6" s="239" t="s">
        <v>335</v>
      </c>
      <c r="I6" s="239"/>
    </row>
    <row r="7" spans="1:9" ht="12.75">
      <c r="A7" s="208"/>
      <c r="B7" s="240"/>
      <c r="C7" s="207" t="s">
        <v>336</v>
      </c>
      <c r="D7" s="238" t="s">
        <v>337</v>
      </c>
      <c r="E7" s="207" t="s">
        <v>338</v>
      </c>
      <c r="F7" s="207" t="s">
        <v>227</v>
      </c>
      <c r="G7" s="207" t="s">
        <v>244</v>
      </c>
      <c r="H7" s="239"/>
      <c r="I7" s="239"/>
    </row>
    <row r="8" spans="1:9" ht="12.75">
      <c r="A8" s="211"/>
      <c r="B8" s="241"/>
      <c r="C8" s="212"/>
      <c r="D8" s="238"/>
      <c r="E8" s="212"/>
      <c r="F8" s="212"/>
      <c r="G8" s="212"/>
      <c r="H8" s="239"/>
      <c r="I8" s="239"/>
    </row>
    <row r="9" spans="1:9" ht="2.25" customHeight="1">
      <c r="A9" s="111"/>
      <c r="B9" s="112"/>
      <c r="C9" s="112"/>
      <c r="D9" s="112"/>
      <c r="E9" s="112"/>
      <c r="F9" s="112"/>
      <c r="G9" s="112"/>
      <c r="H9" s="192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76" t="s">
        <v>456</v>
      </c>
      <c r="B11" s="4"/>
      <c r="C11" s="77">
        <f>+C13+C23+C32+C43</f>
        <v>10372746623</v>
      </c>
      <c r="D11" s="77">
        <f aca="true" t="shared" si="0" ref="D11:I11">+D13+D23+D32+D43</f>
        <v>626019658.27</v>
      </c>
      <c r="E11" s="77">
        <f>+E13+E23+E32+E43</f>
        <v>10998766281.27</v>
      </c>
      <c r="F11" s="77">
        <f t="shared" si="0"/>
        <v>7738389005.48</v>
      </c>
      <c r="G11" s="77">
        <f t="shared" si="0"/>
        <v>7365128132.529999</v>
      </c>
      <c r="H11" s="263">
        <f t="shared" si="0"/>
        <v>3260377275.79</v>
      </c>
      <c r="I11" s="264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215" customFormat="1" ht="9" customHeight="1">
      <c r="A13" s="76" t="s">
        <v>457</v>
      </c>
      <c r="B13" s="85"/>
      <c r="C13" s="77">
        <f aca="true" t="shared" si="1" ref="C13:I13">SUM(C14:C21)</f>
        <v>3873713474.02</v>
      </c>
      <c r="D13" s="77">
        <f t="shared" si="1"/>
        <v>62291720.82</v>
      </c>
      <c r="E13" s="77">
        <f t="shared" si="1"/>
        <v>3936005194.84</v>
      </c>
      <c r="F13" s="77">
        <f t="shared" si="1"/>
        <v>2878736120.67</v>
      </c>
      <c r="G13" s="77">
        <f t="shared" si="1"/>
        <v>2734356646.8699994</v>
      </c>
      <c r="H13" s="263">
        <f t="shared" si="1"/>
        <v>1057269074.17</v>
      </c>
      <c r="I13" s="264">
        <f t="shared" si="1"/>
        <v>0</v>
      </c>
    </row>
    <row r="14" spans="1:9" s="215" customFormat="1" ht="9" customHeight="1">
      <c r="A14" s="80" t="s">
        <v>458</v>
      </c>
      <c r="B14" s="194"/>
      <c r="C14" s="81">
        <v>337543671.57</v>
      </c>
      <c r="D14" s="81">
        <v>0</v>
      </c>
      <c r="E14" s="81">
        <f>SUM(C14:D14)</f>
        <v>337543671.57</v>
      </c>
      <c r="F14" s="81">
        <v>270253195.07</v>
      </c>
      <c r="G14" s="81">
        <v>258200903.11</v>
      </c>
      <c r="H14" s="265">
        <f>+E14-F14</f>
        <v>67290476.5</v>
      </c>
      <c r="I14" s="266"/>
    </row>
    <row r="15" spans="1:9" s="215" customFormat="1" ht="9" customHeight="1">
      <c r="A15" s="80" t="s">
        <v>459</v>
      </c>
      <c r="B15" s="194"/>
      <c r="C15" s="81">
        <v>1524993769.94</v>
      </c>
      <c r="D15" s="81">
        <v>3820663.75</v>
      </c>
      <c r="E15" s="81">
        <f aca="true" t="shared" si="2" ref="E15:E21">SUM(C15:D15)</f>
        <v>1528814433.69</v>
      </c>
      <c r="F15" s="81">
        <v>1180649236.9</v>
      </c>
      <c r="G15" s="81">
        <v>1116399957.47</v>
      </c>
      <c r="H15" s="265">
        <f aca="true" t="shared" si="3" ref="H15:H21">+E15-F15</f>
        <v>348165196.78999996</v>
      </c>
      <c r="I15" s="266"/>
    </row>
    <row r="16" spans="1:9" s="215" customFormat="1" ht="9" customHeight="1">
      <c r="A16" s="80" t="s">
        <v>460</v>
      </c>
      <c r="B16" s="194"/>
      <c r="C16" s="81">
        <v>521286430.71</v>
      </c>
      <c r="D16" s="81">
        <v>27079032.32</v>
      </c>
      <c r="E16" s="81">
        <f t="shared" si="2"/>
        <v>548365463.03</v>
      </c>
      <c r="F16" s="81">
        <v>350593619.25</v>
      </c>
      <c r="G16" s="81">
        <v>335754445.8</v>
      </c>
      <c r="H16" s="265">
        <f t="shared" si="3"/>
        <v>197771843.77999997</v>
      </c>
      <c r="I16" s="266"/>
    </row>
    <row r="17" spans="1:9" s="215" customFormat="1" ht="9" customHeight="1">
      <c r="A17" s="80" t="s">
        <v>461</v>
      </c>
      <c r="B17" s="194"/>
      <c r="C17" s="81">
        <v>0</v>
      </c>
      <c r="D17" s="81">
        <v>0</v>
      </c>
      <c r="E17" s="81">
        <f t="shared" si="2"/>
        <v>0</v>
      </c>
      <c r="F17" s="81">
        <v>0</v>
      </c>
      <c r="G17" s="81">
        <v>0</v>
      </c>
      <c r="H17" s="265">
        <f t="shared" si="3"/>
        <v>0</v>
      </c>
      <c r="I17" s="266"/>
    </row>
    <row r="18" spans="1:9" s="215" customFormat="1" ht="9" customHeight="1">
      <c r="A18" s="80" t="s">
        <v>462</v>
      </c>
      <c r="B18" s="194"/>
      <c r="C18" s="81">
        <v>768399020.98</v>
      </c>
      <c r="D18" s="81">
        <v>34941360.98</v>
      </c>
      <c r="E18" s="81">
        <f t="shared" si="2"/>
        <v>803340381.96</v>
      </c>
      <c r="F18" s="81">
        <v>488301806.79</v>
      </c>
      <c r="G18" s="81">
        <v>467366823.48</v>
      </c>
      <c r="H18" s="265">
        <f t="shared" si="3"/>
        <v>315038575.17</v>
      </c>
      <c r="I18" s="266"/>
    </row>
    <row r="19" spans="1:9" s="215" customFormat="1" ht="9" customHeight="1">
      <c r="A19" s="80" t="s">
        <v>463</v>
      </c>
      <c r="B19" s="194"/>
      <c r="C19" s="81">
        <v>0</v>
      </c>
      <c r="D19" s="81">
        <v>0</v>
      </c>
      <c r="E19" s="81">
        <f t="shared" si="2"/>
        <v>0</v>
      </c>
      <c r="F19" s="81">
        <v>0</v>
      </c>
      <c r="G19" s="81">
        <v>0</v>
      </c>
      <c r="H19" s="265">
        <f t="shared" si="3"/>
        <v>0</v>
      </c>
      <c r="I19" s="266"/>
    </row>
    <row r="20" spans="1:9" s="215" customFormat="1" ht="9" customHeight="1">
      <c r="A20" s="80" t="s">
        <v>464</v>
      </c>
      <c r="B20" s="194"/>
      <c r="C20" s="81">
        <v>360921809.51</v>
      </c>
      <c r="D20" s="81">
        <v>-233185.16</v>
      </c>
      <c r="E20" s="81">
        <f t="shared" si="2"/>
        <v>360688624.34999996</v>
      </c>
      <c r="F20" s="81">
        <v>250840450.15</v>
      </c>
      <c r="G20" s="81">
        <v>231817427.62</v>
      </c>
      <c r="H20" s="265">
        <f t="shared" si="3"/>
        <v>109848174.19999996</v>
      </c>
      <c r="I20" s="266"/>
    </row>
    <row r="21" spans="1:9" s="215" customFormat="1" ht="9" customHeight="1">
      <c r="A21" s="80" t="s">
        <v>465</v>
      </c>
      <c r="B21" s="194"/>
      <c r="C21" s="81">
        <v>360568771.31</v>
      </c>
      <c r="D21" s="81">
        <v>-3316151.07</v>
      </c>
      <c r="E21" s="81">
        <f t="shared" si="2"/>
        <v>357252620.24</v>
      </c>
      <c r="F21" s="81">
        <v>338097812.51</v>
      </c>
      <c r="G21" s="81">
        <v>324817089.39</v>
      </c>
      <c r="H21" s="265">
        <f t="shared" si="3"/>
        <v>19154807.73000002</v>
      </c>
      <c r="I21" s="266"/>
    </row>
    <row r="22" spans="1:9" s="215" customFormat="1" ht="2.25" customHeight="1">
      <c r="A22" s="196"/>
      <c r="B22" s="194"/>
      <c r="C22" s="194"/>
      <c r="D22" s="194"/>
      <c r="E22" s="194"/>
      <c r="F22" s="194"/>
      <c r="G22" s="194"/>
      <c r="H22" s="195"/>
      <c r="I22" s="194"/>
    </row>
    <row r="23" spans="1:9" s="215" customFormat="1" ht="9" customHeight="1">
      <c r="A23" s="76" t="s">
        <v>466</v>
      </c>
      <c r="B23" s="85"/>
      <c r="C23" s="77">
        <f aca="true" t="shared" si="4" ref="C23:I23">SUM(C24:C30)</f>
        <v>3063815780.89</v>
      </c>
      <c r="D23" s="77">
        <f t="shared" si="4"/>
        <v>369528003.29999995</v>
      </c>
      <c r="E23" s="77">
        <f t="shared" si="4"/>
        <v>3433343784.19</v>
      </c>
      <c r="F23" s="77">
        <f t="shared" si="4"/>
        <v>2356973976.97</v>
      </c>
      <c r="G23" s="77">
        <f t="shared" si="4"/>
        <v>2213340429.14</v>
      </c>
      <c r="H23" s="263">
        <f t="shared" si="4"/>
        <v>1076369807.2199998</v>
      </c>
      <c r="I23" s="264">
        <f t="shared" si="4"/>
        <v>0</v>
      </c>
    </row>
    <row r="24" spans="1:9" s="215" customFormat="1" ht="9" customHeight="1">
      <c r="A24" s="80" t="s">
        <v>467</v>
      </c>
      <c r="B24" s="194"/>
      <c r="C24" s="81">
        <v>31624010.31</v>
      </c>
      <c r="D24" s="81">
        <v>20558481.65</v>
      </c>
      <c r="E24" s="81">
        <f>SUM(C24:D24)</f>
        <v>52182491.95999999</v>
      </c>
      <c r="F24" s="81">
        <v>21434825.74</v>
      </c>
      <c r="G24" s="81">
        <v>18794116.83</v>
      </c>
      <c r="H24" s="265">
        <f aca="true" t="shared" si="5" ref="H24:H30">+E24-F24</f>
        <v>30747666.219999995</v>
      </c>
      <c r="I24" s="266"/>
    </row>
    <row r="25" spans="1:9" s="215" customFormat="1" ht="9" customHeight="1">
      <c r="A25" s="80" t="s">
        <v>468</v>
      </c>
      <c r="B25" s="194"/>
      <c r="C25" s="81">
        <v>343639480.35</v>
      </c>
      <c r="D25" s="81">
        <v>158563642.81</v>
      </c>
      <c r="E25" s="81">
        <f aca="true" t="shared" si="6" ref="E25:E30">SUM(C25:D25)</f>
        <v>502203123.16</v>
      </c>
      <c r="F25" s="81">
        <v>230023765.14</v>
      </c>
      <c r="G25" s="81">
        <v>210726880.4</v>
      </c>
      <c r="H25" s="265">
        <f t="shared" si="5"/>
        <v>272179358.02000004</v>
      </c>
      <c r="I25" s="266"/>
    </row>
    <row r="26" spans="1:9" s="215" customFormat="1" ht="9" customHeight="1">
      <c r="A26" s="80" t="s">
        <v>469</v>
      </c>
      <c r="B26" s="194"/>
      <c r="C26" s="81">
        <v>324320785.78</v>
      </c>
      <c r="D26" s="81">
        <v>109341667.06</v>
      </c>
      <c r="E26" s="81">
        <f t="shared" si="6"/>
        <v>433662452.84</v>
      </c>
      <c r="F26" s="81">
        <v>493442865.57</v>
      </c>
      <c r="G26" s="81">
        <v>463753699.76</v>
      </c>
      <c r="H26" s="265">
        <f t="shared" si="5"/>
        <v>-59780412.73000002</v>
      </c>
      <c r="I26" s="266"/>
    </row>
    <row r="27" spans="1:9" s="215" customFormat="1" ht="9" customHeight="1">
      <c r="A27" s="80" t="s">
        <v>470</v>
      </c>
      <c r="B27" s="194"/>
      <c r="C27" s="81">
        <v>202399824.82</v>
      </c>
      <c r="D27" s="81">
        <v>37263902.92</v>
      </c>
      <c r="E27" s="81">
        <f t="shared" si="6"/>
        <v>239663727.74</v>
      </c>
      <c r="F27" s="81">
        <v>184021435.09</v>
      </c>
      <c r="G27" s="81">
        <v>171160016.68</v>
      </c>
      <c r="H27" s="265">
        <f t="shared" si="5"/>
        <v>55642292.650000006</v>
      </c>
      <c r="I27" s="266"/>
    </row>
    <row r="28" spans="1:9" s="215" customFormat="1" ht="9" customHeight="1">
      <c r="A28" s="80" t="s">
        <v>471</v>
      </c>
      <c r="B28" s="194"/>
      <c r="C28" s="81">
        <v>1431867791.57</v>
      </c>
      <c r="D28" s="81">
        <v>37491455.46</v>
      </c>
      <c r="E28" s="81">
        <f t="shared" si="6"/>
        <v>1469359247.03</v>
      </c>
      <c r="F28" s="81">
        <v>1036039456.5</v>
      </c>
      <c r="G28" s="81">
        <v>1013655822.31</v>
      </c>
      <c r="H28" s="265">
        <f t="shared" si="5"/>
        <v>433319790.53</v>
      </c>
      <c r="I28" s="266"/>
    </row>
    <row r="29" spans="1:9" s="215" customFormat="1" ht="9" customHeight="1">
      <c r="A29" s="80" t="s">
        <v>472</v>
      </c>
      <c r="B29" s="194"/>
      <c r="C29" s="81">
        <v>729963888.06</v>
      </c>
      <c r="D29" s="81">
        <v>6308853.4</v>
      </c>
      <c r="E29" s="81">
        <f t="shared" si="6"/>
        <v>736272741.4599999</v>
      </c>
      <c r="F29" s="81">
        <v>392011628.93</v>
      </c>
      <c r="G29" s="81">
        <v>335249893.16</v>
      </c>
      <c r="H29" s="265">
        <f t="shared" si="5"/>
        <v>344261112.5299999</v>
      </c>
      <c r="I29" s="266"/>
    </row>
    <row r="30" spans="1:9" s="215" customFormat="1" ht="9" customHeight="1">
      <c r="A30" s="80" t="s">
        <v>473</v>
      </c>
      <c r="B30" s="194"/>
      <c r="C30" s="81">
        <v>0</v>
      </c>
      <c r="D30" s="81">
        <v>0</v>
      </c>
      <c r="E30" s="81">
        <f t="shared" si="6"/>
        <v>0</v>
      </c>
      <c r="F30" s="81">
        <v>0</v>
      </c>
      <c r="G30" s="81">
        <v>0</v>
      </c>
      <c r="H30" s="265">
        <f t="shared" si="5"/>
        <v>0</v>
      </c>
      <c r="I30" s="266"/>
    </row>
    <row r="31" spans="1:9" s="215" customFormat="1" ht="2.25" customHeight="1">
      <c r="A31" s="196"/>
      <c r="B31" s="194"/>
      <c r="C31" s="194"/>
      <c r="D31" s="194"/>
      <c r="E31" s="194"/>
      <c r="F31" s="194"/>
      <c r="G31" s="194"/>
      <c r="H31" s="195"/>
      <c r="I31" s="194"/>
    </row>
    <row r="32" spans="1:9" s="215" customFormat="1" ht="9" customHeight="1">
      <c r="A32" s="76" t="s">
        <v>474</v>
      </c>
      <c r="B32" s="85"/>
      <c r="C32" s="77">
        <f aca="true" t="shared" si="7" ref="C32:I32">SUM(C33:C41)</f>
        <v>573808507.6700001</v>
      </c>
      <c r="D32" s="77">
        <f t="shared" si="7"/>
        <v>194199934.14999998</v>
      </c>
      <c r="E32" s="77">
        <f t="shared" si="7"/>
        <v>768008441.8199999</v>
      </c>
      <c r="F32" s="77">
        <f t="shared" si="7"/>
        <v>407851469.3000001</v>
      </c>
      <c r="G32" s="77">
        <f t="shared" si="7"/>
        <v>335104944.15000004</v>
      </c>
      <c r="H32" s="263">
        <f t="shared" si="7"/>
        <v>360156972.52</v>
      </c>
      <c r="I32" s="264">
        <f t="shared" si="7"/>
        <v>0</v>
      </c>
    </row>
    <row r="33" spans="1:9" s="215" customFormat="1" ht="9" customHeight="1">
      <c r="A33" s="80" t="s">
        <v>475</v>
      </c>
      <c r="B33" s="194"/>
      <c r="C33" s="81">
        <v>127769032.17</v>
      </c>
      <c r="D33" s="81">
        <v>3275079.82</v>
      </c>
      <c r="E33" s="81">
        <f>SUM(C33:D33)</f>
        <v>131044111.99</v>
      </c>
      <c r="F33" s="81">
        <v>73623869.58</v>
      </c>
      <c r="G33" s="81">
        <v>71414933.12</v>
      </c>
      <c r="H33" s="265">
        <f aca="true" t="shared" si="8" ref="H33:H41">+E33-F33</f>
        <v>57420242.41</v>
      </c>
      <c r="I33" s="266"/>
    </row>
    <row r="34" spans="1:9" s="215" customFormat="1" ht="9" customHeight="1">
      <c r="A34" s="80" t="s">
        <v>476</v>
      </c>
      <c r="B34" s="194"/>
      <c r="C34" s="81">
        <v>103730503.54</v>
      </c>
      <c r="D34" s="81">
        <v>10869832</v>
      </c>
      <c r="E34" s="81">
        <f aca="true" t="shared" si="9" ref="E34:E39">SUM(C34:D34)</f>
        <v>114600335.54</v>
      </c>
      <c r="F34" s="81">
        <v>55646964.39</v>
      </c>
      <c r="G34" s="81">
        <v>39927120.82</v>
      </c>
      <c r="H34" s="265">
        <f t="shared" si="8"/>
        <v>58953371.150000006</v>
      </c>
      <c r="I34" s="266"/>
    </row>
    <row r="35" spans="1:9" s="215" customFormat="1" ht="9" customHeight="1">
      <c r="A35" s="80" t="s">
        <v>477</v>
      </c>
      <c r="B35" s="194"/>
      <c r="C35" s="81">
        <v>0</v>
      </c>
      <c r="D35" s="81">
        <v>0</v>
      </c>
      <c r="E35" s="81">
        <f t="shared" si="9"/>
        <v>0</v>
      </c>
      <c r="F35" s="81">
        <v>0</v>
      </c>
      <c r="G35" s="81">
        <v>0</v>
      </c>
      <c r="H35" s="265">
        <f t="shared" si="8"/>
        <v>0</v>
      </c>
      <c r="I35" s="266"/>
    </row>
    <row r="36" spans="1:9" s="215" customFormat="1" ht="9" customHeight="1">
      <c r="A36" s="80" t="s">
        <v>478</v>
      </c>
      <c r="B36" s="194"/>
      <c r="C36" s="81">
        <v>0</v>
      </c>
      <c r="D36" s="81">
        <v>0</v>
      </c>
      <c r="E36" s="81">
        <f t="shared" si="9"/>
        <v>0</v>
      </c>
      <c r="F36" s="81">
        <v>0</v>
      </c>
      <c r="G36" s="81">
        <v>0</v>
      </c>
      <c r="H36" s="265">
        <f t="shared" si="8"/>
        <v>0</v>
      </c>
      <c r="I36" s="266"/>
    </row>
    <row r="37" spans="1:9" s="215" customFormat="1" ht="9" customHeight="1">
      <c r="A37" s="80" t="s">
        <v>479</v>
      </c>
      <c r="B37" s="194"/>
      <c r="C37" s="81">
        <v>107401175.28</v>
      </c>
      <c r="D37" s="81">
        <v>179936194.63</v>
      </c>
      <c r="E37" s="81">
        <f t="shared" si="9"/>
        <v>287337369.90999997</v>
      </c>
      <c r="F37" s="81">
        <v>191858757.62</v>
      </c>
      <c r="G37" s="81">
        <v>177890770.94</v>
      </c>
      <c r="H37" s="265">
        <f t="shared" si="8"/>
        <v>95478612.28999996</v>
      </c>
      <c r="I37" s="266"/>
    </row>
    <row r="38" spans="1:9" s="215" customFormat="1" ht="9" customHeight="1">
      <c r="A38" s="80" t="s">
        <v>480</v>
      </c>
      <c r="B38" s="194"/>
      <c r="C38" s="81">
        <v>0</v>
      </c>
      <c r="D38" s="81">
        <v>0</v>
      </c>
      <c r="E38" s="81">
        <f t="shared" si="9"/>
        <v>0</v>
      </c>
      <c r="F38" s="81">
        <v>0</v>
      </c>
      <c r="G38" s="81">
        <v>0</v>
      </c>
      <c r="H38" s="265">
        <f t="shared" si="8"/>
        <v>0</v>
      </c>
      <c r="I38" s="266"/>
    </row>
    <row r="39" spans="1:9" s="215" customFormat="1" ht="9" customHeight="1">
      <c r="A39" s="80" t="s">
        <v>481</v>
      </c>
      <c r="B39" s="194"/>
      <c r="C39" s="81">
        <v>224180425.35</v>
      </c>
      <c r="D39" s="81">
        <v>118827.7</v>
      </c>
      <c r="E39" s="81">
        <f t="shared" si="9"/>
        <v>224299253.04999998</v>
      </c>
      <c r="F39" s="81">
        <v>80367681.74</v>
      </c>
      <c r="G39" s="81">
        <v>40038611.6</v>
      </c>
      <c r="H39" s="265">
        <f t="shared" si="8"/>
        <v>143931571.31</v>
      </c>
      <c r="I39" s="266"/>
    </row>
    <row r="40" spans="1:9" s="215" customFormat="1" ht="9" customHeight="1">
      <c r="A40" s="80" t="s">
        <v>482</v>
      </c>
      <c r="B40" s="194"/>
      <c r="C40" s="81">
        <v>10727371.33</v>
      </c>
      <c r="D40" s="81">
        <v>0</v>
      </c>
      <c r="E40" s="81">
        <f>SUM(C40:D40)</f>
        <v>10727371.33</v>
      </c>
      <c r="F40" s="81">
        <v>6354195.97</v>
      </c>
      <c r="G40" s="81">
        <v>5833507.67</v>
      </c>
      <c r="H40" s="265">
        <f t="shared" si="8"/>
        <v>4373175.36</v>
      </c>
      <c r="I40" s="266"/>
    </row>
    <row r="41" spans="1:9" s="215" customFormat="1" ht="9" customHeight="1">
      <c r="A41" s="80" t="s">
        <v>483</v>
      </c>
      <c r="B41" s="194"/>
      <c r="C41" s="81">
        <v>0</v>
      </c>
      <c r="D41" s="81">
        <v>0</v>
      </c>
      <c r="E41" s="81">
        <f>SUM(C41:D41)</f>
        <v>0</v>
      </c>
      <c r="F41" s="81">
        <v>0</v>
      </c>
      <c r="G41" s="81">
        <v>0</v>
      </c>
      <c r="H41" s="265">
        <f t="shared" si="8"/>
        <v>0</v>
      </c>
      <c r="I41" s="266"/>
    </row>
    <row r="42" spans="1:9" s="215" customFormat="1" ht="2.25" customHeight="1">
      <c r="A42" s="196"/>
      <c r="B42" s="194"/>
      <c r="C42" s="194"/>
      <c r="D42" s="194"/>
      <c r="E42" s="194"/>
      <c r="F42" s="194"/>
      <c r="G42" s="194"/>
      <c r="H42" s="195"/>
      <c r="I42" s="194"/>
    </row>
    <row r="43" spans="1:9" s="215" customFormat="1" ht="9" customHeight="1">
      <c r="A43" s="76" t="s">
        <v>484</v>
      </c>
      <c r="B43" s="85"/>
      <c r="C43" s="77">
        <f aca="true" t="shared" si="10" ref="C43:I43">SUM(C44:C48)</f>
        <v>2861408860.42</v>
      </c>
      <c r="D43" s="77">
        <f t="shared" si="10"/>
        <v>0</v>
      </c>
      <c r="E43" s="77">
        <f t="shared" si="10"/>
        <v>2861408860.42</v>
      </c>
      <c r="F43" s="77">
        <f t="shared" si="10"/>
        <v>2094827438.54</v>
      </c>
      <c r="G43" s="77">
        <f t="shared" si="10"/>
        <v>2082326112.37</v>
      </c>
      <c r="H43" s="263">
        <f t="shared" si="10"/>
        <v>766581421.88</v>
      </c>
      <c r="I43" s="264">
        <f t="shared" si="10"/>
        <v>0</v>
      </c>
    </row>
    <row r="44" spans="1:9" s="215" customFormat="1" ht="9" customHeight="1">
      <c r="A44" s="80" t="s">
        <v>485</v>
      </c>
      <c r="B44" s="194"/>
      <c r="C44" s="81">
        <v>534105548.42</v>
      </c>
      <c r="D44" s="81">
        <v>0</v>
      </c>
      <c r="E44" s="81">
        <f>SUM(C44:D44)</f>
        <v>534105548.42</v>
      </c>
      <c r="F44" s="81">
        <v>297866261.34</v>
      </c>
      <c r="G44" s="81">
        <v>297866261.34</v>
      </c>
      <c r="H44" s="265">
        <f aca="true" t="shared" si="11" ref="H44:H50">+E44-F44</f>
        <v>236239287.08000004</v>
      </c>
      <c r="I44" s="266"/>
    </row>
    <row r="45" spans="1:9" s="215" customFormat="1" ht="9" customHeight="1">
      <c r="A45" s="269" t="s">
        <v>486</v>
      </c>
      <c r="B45" s="194"/>
      <c r="C45" s="270">
        <v>2327303312</v>
      </c>
      <c r="D45" s="271">
        <v>0</v>
      </c>
      <c r="E45" s="271">
        <f>SUM(C45:D46)</f>
        <v>2327303312</v>
      </c>
      <c r="F45" s="271">
        <v>1796961177.2</v>
      </c>
      <c r="G45" s="271">
        <v>1784459851.03</v>
      </c>
      <c r="H45" s="265">
        <f t="shared" si="11"/>
        <v>530342134.79999995</v>
      </c>
      <c r="I45" s="266"/>
    </row>
    <row r="46" spans="1:9" s="215" customFormat="1" ht="9" customHeight="1">
      <c r="A46" s="269"/>
      <c r="B46" s="194"/>
      <c r="C46" s="270"/>
      <c r="D46" s="271"/>
      <c r="E46" s="271"/>
      <c r="F46" s="271"/>
      <c r="G46" s="271"/>
      <c r="H46" s="265">
        <f t="shared" si="11"/>
        <v>0</v>
      </c>
      <c r="I46" s="266"/>
    </row>
    <row r="47" spans="1:9" s="215" customFormat="1" ht="9" customHeight="1">
      <c r="A47" s="80" t="s">
        <v>487</v>
      </c>
      <c r="B47" s="194"/>
      <c r="C47" s="81">
        <v>0</v>
      </c>
      <c r="D47" s="81">
        <v>0</v>
      </c>
      <c r="E47" s="81">
        <f>SUM(C47:D47)</f>
        <v>0</v>
      </c>
      <c r="F47" s="81">
        <v>0</v>
      </c>
      <c r="G47" s="81">
        <v>0</v>
      </c>
      <c r="H47" s="265">
        <f t="shared" si="11"/>
        <v>0</v>
      </c>
      <c r="I47" s="266"/>
    </row>
    <row r="48" spans="1:9" s="215" customFormat="1" ht="9" customHeight="1">
      <c r="A48" s="80" t="s">
        <v>488</v>
      </c>
      <c r="B48" s="194"/>
      <c r="C48" s="81">
        <v>0</v>
      </c>
      <c r="D48" s="81">
        <v>0</v>
      </c>
      <c r="E48" s="81">
        <f>SUM(C48:D48)</f>
        <v>0</v>
      </c>
      <c r="F48" s="81">
        <v>0</v>
      </c>
      <c r="G48" s="81">
        <v>0</v>
      </c>
      <c r="H48" s="265">
        <f t="shared" si="11"/>
        <v>0</v>
      </c>
      <c r="I48" s="266"/>
    </row>
    <row r="49" spans="1:9" ht="2.25" customHeight="1">
      <c r="A49" s="3"/>
      <c r="B49" s="4"/>
      <c r="C49" s="4"/>
      <c r="D49" s="4"/>
      <c r="E49" s="4"/>
      <c r="F49" s="4"/>
      <c r="G49" s="4"/>
      <c r="H49" s="265">
        <f t="shared" si="11"/>
        <v>0</v>
      </c>
      <c r="I49" s="266"/>
    </row>
    <row r="50" spans="1:9" ht="2.25" customHeight="1">
      <c r="A50" s="3"/>
      <c r="B50" s="4"/>
      <c r="C50" s="4"/>
      <c r="D50" s="4"/>
      <c r="E50" s="4"/>
      <c r="F50" s="4"/>
      <c r="G50" s="4"/>
      <c r="H50" s="265">
        <f t="shared" si="11"/>
        <v>0</v>
      </c>
      <c r="I50" s="266"/>
    </row>
    <row r="51" spans="1:9" ht="9" customHeight="1">
      <c r="A51" s="76" t="s">
        <v>489</v>
      </c>
      <c r="B51" s="4"/>
      <c r="C51" s="77">
        <f aca="true" t="shared" si="12" ref="C51:H51">+C53+C63+C72+C83</f>
        <v>13352071764</v>
      </c>
      <c r="D51" s="77">
        <f t="shared" si="12"/>
        <v>1880080187.63</v>
      </c>
      <c r="E51" s="77">
        <f t="shared" si="12"/>
        <v>15232151951.63</v>
      </c>
      <c r="F51" s="77">
        <f t="shared" si="12"/>
        <v>9859823891.34</v>
      </c>
      <c r="G51" s="77">
        <f t="shared" si="12"/>
        <v>9838416021.65</v>
      </c>
      <c r="H51" s="263">
        <f t="shared" si="12"/>
        <v>5372328060.290002</v>
      </c>
      <c r="I51" s="264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215" customFormat="1" ht="9" customHeight="1">
      <c r="A53" s="76" t="s">
        <v>457</v>
      </c>
      <c r="B53" s="85"/>
      <c r="C53" s="77">
        <f aca="true" t="shared" si="13" ref="C53:I53">SUM(C54:C61)</f>
        <v>184985394</v>
      </c>
      <c r="D53" s="77">
        <f t="shared" si="13"/>
        <v>139734272.53</v>
      </c>
      <c r="E53" s="77">
        <f t="shared" si="13"/>
        <v>324719666.53</v>
      </c>
      <c r="F53" s="77">
        <f t="shared" si="13"/>
        <v>197667617.56</v>
      </c>
      <c r="G53" s="77">
        <f t="shared" si="13"/>
        <v>186478792.83</v>
      </c>
      <c r="H53" s="263">
        <f t="shared" si="13"/>
        <v>127052048.97</v>
      </c>
      <c r="I53" s="264">
        <f t="shared" si="13"/>
        <v>0</v>
      </c>
    </row>
    <row r="54" spans="1:9" s="215" customFormat="1" ht="9" customHeight="1">
      <c r="A54" s="80" t="s">
        <v>458</v>
      </c>
      <c r="B54" s="194"/>
      <c r="C54" s="81">
        <v>0</v>
      </c>
      <c r="D54" s="81">
        <v>0</v>
      </c>
      <c r="E54" s="81">
        <f>SUM(C54:D54)</f>
        <v>0</v>
      </c>
      <c r="F54" s="81">
        <v>0</v>
      </c>
      <c r="G54" s="81">
        <v>0</v>
      </c>
      <c r="H54" s="265">
        <f aca="true" t="shared" si="14" ref="H54:H61">+E54-F54</f>
        <v>0</v>
      </c>
      <c r="I54" s="266"/>
    </row>
    <row r="55" spans="1:9" s="215" customFormat="1" ht="9" customHeight="1">
      <c r="A55" s="80" t="s">
        <v>459</v>
      </c>
      <c r="B55" s="194"/>
      <c r="C55" s="81">
        <v>2600000</v>
      </c>
      <c r="D55" s="81">
        <v>18000000</v>
      </c>
      <c r="E55" s="81">
        <f aca="true" t="shared" si="15" ref="E55:E61">SUM(C55:D55)</f>
        <v>20600000</v>
      </c>
      <c r="F55" s="81">
        <v>14199831.05</v>
      </c>
      <c r="G55" s="81">
        <v>13989831.05</v>
      </c>
      <c r="H55" s="265">
        <f t="shared" si="14"/>
        <v>6400168.949999999</v>
      </c>
      <c r="I55" s="266"/>
    </row>
    <row r="56" spans="1:9" s="215" customFormat="1" ht="9" customHeight="1">
      <c r="A56" s="80" t="s">
        <v>460</v>
      </c>
      <c r="B56" s="194"/>
      <c r="C56" s="81">
        <v>0</v>
      </c>
      <c r="D56" s="81">
        <v>80188382</v>
      </c>
      <c r="E56" s="81">
        <f t="shared" si="15"/>
        <v>80188382</v>
      </c>
      <c r="F56" s="81">
        <v>10978824.73</v>
      </c>
      <c r="G56" s="81">
        <v>0</v>
      </c>
      <c r="H56" s="265">
        <f t="shared" si="14"/>
        <v>69209557.27</v>
      </c>
      <c r="I56" s="266"/>
    </row>
    <row r="57" spans="1:9" s="215" customFormat="1" ht="9" customHeight="1">
      <c r="A57" s="80" t="s">
        <v>461</v>
      </c>
      <c r="B57" s="194"/>
      <c r="C57" s="81">
        <v>0</v>
      </c>
      <c r="D57" s="81">
        <v>0</v>
      </c>
      <c r="E57" s="81">
        <f t="shared" si="15"/>
        <v>0</v>
      </c>
      <c r="F57" s="81">
        <v>0</v>
      </c>
      <c r="G57" s="81">
        <v>0</v>
      </c>
      <c r="H57" s="265">
        <f t="shared" si="14"/>
        <v>0</v>
      </c>
      <c r="I57" s="266"/>
    </row>
    <row r="58" spans="1:9" s="215" customFormat="1" ht="9" customHeight="1">
      <c r="A58" s="80" t="s">
        <v>462</v>
      </c>
      <c r="B58" s="194"/>
      <c r="C58" s="81">
        <v>0</v>
      </c>
      <c r="D58" s="81">
        <v>1061640</v>
      </c>
      <c r="E58" s="81">
        <f t="shared" si="15"/>
        <v>1061640</v>
      </c>
      <c r="F58" s="81">
        <v>1061640</v>
      </c>
      <c r="G58" s="81">
        <v>1061640</v>
      </c>
      <c r="H58" s="265">
        <f t="shared" si="14"/>
        <v>0</v>
      </c>
      <c r="I58" s="266"/>
    </row>
    <row r="59" spans="1:9" s="215" customFormat="1" ht="9" customHeight="1">
      <c r="A59" s="80" t="s">
        <v>463</v>
      </c>
      <c r="B59" s="194"/>
      <c r="C59" s="81">
        <v>0</v>
      </c>
      <c r="D59" s="81">
        <v>0</v>
      </c>
      <c r="E59" s="81">
        <f t="shared" si="15"/>
        <v>0</v>
      </c>
      <c r="F59" s="81">
        <v>0</v>
      </c>
      <c r="G59" s="81">
        <v>0</v>
      </c>
      <c r="H59" s="265">
        <f t="shared" si="14"/>
        <v>0</v>
      </c>
      <c r="I59" s="266"/>
    </row>
    <row r="60" spans="1:9" s="215" customFormat="1" ht="9" customHeight="1">
      <c r="A60" s="80" t="s">
        <v>464</v>
      </c>
      <c r="B60" s="194"/>
      <c r="C60" s="81">
        <v>167385394</v>
      </c>
      <c r="D60" s="81">
        <v>40474747.01</v>
      </c>
      <c r="E60" s="81">
        <f t="shared" si="15"/>
        <v>207860141.01</v>
      </c>
      <c r="F60" s="81">
        <v>171414566.01</v>
      </c>
      <c r="G60" s="81">
        <v>171414566.01</v>
      </c>
      <c r="H60" s="265">
        <f t="shared" si="14"/>
        <v>36445575</v>
      </c>
      <c r="I60" s="266"/>
    </row>
    <row r="61" spans="1:9" s="215" customFormat="1" ht="9" customHeight="1">
      <c r="A61" s="80" t="s">
        <v>465</v>
      </c>
      <c r="B61" s="194"/>
      <c r="C61" s="81">
        <v>15000000</v>
      </c>
      <c r="D61" s="81">
        <v>9503.52</v>
      </c>
      <c r="E61" s="81">
        <f t="shared" si="15"/>
        <v>15009503.52</v>
      </c>
      <c r="F61" s="81">
        <v>12755.77</v>
      </c>
      <c r="G61" s="81">
        <v>12755.77</v>
      </c>
      <c r="H61" s="265">
        <f t="shared" si="14"/>
        <v>14996747.75</v>
      </c>
      <c r="I61" s="266"/>
    </row>
    <row r="62" spans="1:9" s="215" customFormat="1" ht="2.25" customHeight="1">
      <c r="A62" s="196"/>
      <c r="B62" s="194"/>
      <c r="C62" s="194"/>
      <c r="D62" s="194"/>
      <c r="E62" s="194"/>
      <c r="F62" s="194"/>
      <c r="G62" s="194"/>
      <c r="H62" s="195"/>
      <c r="I62" s="194"/>
    </row>
    <row r="63" spans="1:9" s="215" customFormat="1" ht="9" customHeight="1">
      <c r="A63" s="76" t="s">
        <v>466</v>
      </c>
      <c r="B63" s="85"/>
      <c r="C63" s="77">
        <f aca="true" t="shared" si="16" ref="C63:I63">SUM(C64:C70)</f>
        <v>11358282616</v>
      </c>
      <c r="D63" s="77">
        <f t="shared" si="16"/>
        <v>1709793800.39</v>
      </c>
      <c r="E63" s="77">
        <f t="shared" si="16"/>
        <v>13068076416.39</v>
      </c>
      <c r="F63" s="77">
        <f t="shared" si="16"/>
        <v>8132885589.85</v>
      </c>
      <c r="G63" s="77">
        <f t="shared" si="16"/>
        <v>8126306253.89</v>
      </c>
      <c r="H63" s="263">
        <f t="shared" si="16"/>
        <v>4935190826.540001</v>
      </c>
      <c r="I63" s="264">
        <f t="shared" si="16"/>
        <v>0</v>
      </c>
    </row>
    <row r="64" spans="1:9" s="215" customFormat="1" ht="9" customHeight="1">
      <c r="A64" s="80" t="s">
        <v>467</v>
      </c>
      <c r="B64" s="194"/>
      <c r="C64" s="81">
        <v>0</v>
      </c>
      <c r="D64" s="81">
        <v>7387664.39</v>
      </c>
      <c r="E64" s="81">
        <f>SUM(C64:D64)</f>
        <v>7387664.39</v>
      </c>
      <c r="F64" s="81">
        <v>6998453.34</v>
      </c>
      <c r="G64" s="81">
        <v>6998453.34</v>
      </c>
      <c r="H64" s="265">
        <f aca="true" t="shared" si="17" ref="H64:H71">+E64-F64</f>
        <v>389211.0499999998</v>
      </c>
      <c r="I64" s="266"/>
    </row>
    <row r="65" spans="1:9" s="215" customFormat="1" ht="9" customHeight="1">
      <c r="A65" s="80" t="s">
        <v>468</v>
      </c>
      <c r="B65" s="194"/>
      <c r="C65" s="81">
        <v>920664066</v>
      </c>
      <c r="D65" s="81">
        <v>18620048.19</v>
      </c>
      <c r="E65" s="81">
        <f aca="true" t="shared" si="18" ref="E65:E70">SUM(C65:D65)</f>
        <v>939284114.19</v>
      </c>
      <c r="F65" s="81">
        <v>144373260.34</v>
      </c>
      <c r="G65" s="81">
        <v>144373260.34</v>
      </c>
      <c r="H65" s="265">
        <f t="shared" si="17"/>
        <v>794910853.85</v>
      </c>
      <c r="I65" s="266"/>
    </row>
    <row r="66" spans="1:9" s="215" customFormat="1" ht="9" customHeight="1">
      <c r="A66" s="80" t="s">
        <v>469</v>
      </c>
      <c r="B66" s="194"/>
      <c r="C66" s="81">
        <v>1892169307</v>
      </c>
      <c r="D66" s="81">
        <v>47792356.2</v>
      </c>
      <c r="E66" s="81">
        <f t="shared" si="18"/>
        <v>1939961663.2</v>
      </c>
      <c r="F66" s="81">
        <v>1399216795.13</v>
      </c>
      <c r="G66" s="81">
        <v>1399216693.07</v>
      </c>
      <c r="H66" s="265">
        <f t="shared" si="17"/>
        <v>540744868.0699999</v>
      </c>
      <c r="I66" s="266"/>
    </row>
    <row r="67" spans="1:9" s="215" customFormat="1" ht="9" customHeight="1">
      <c r="A67" s="80" t="s">
        <v>470</v>
      </c>
      <c r="B67" s="194"/>
      <c r="C67" s="81">
        <v>0</v>
      </c>
      <c r="D67" s="81">
        <v>32237716.11</v>
      </c>
      <c r="E67" s="81">
        <f t="shared" si="18"/>
        <v>32237716.11</v>
      </c>
      <c r="F67" s="81">
        <v>32179687.69</v>
      </c>
      <c r="G67" s="81">
        <v>32179687.69</v>
      </c>
      <c r="H67" s="265">
        <f t="shared" si="17"/>
        <v>58028.41999999806</v>
      </c>
      <c r="I67" s="266"/>
    </row>
    <row r="68" spans="1:9" s="215" customFormat="1" ht="9" customHeight="1">
      <c r="A68" s="80" t="s">
        <v>471</v>
      </c>
      <c r="B68" s="194"/>
      <c r="C68" s="81">
        <v>7823943903</v>
      </c>
      <c r="D68" s="81">
        <v>1580699557.45</v>
      </c>
      <c r="E68" s="81">
        <f t="shared" si="18"/>
        <v>9404643460.45</v>
      </c>
      <c r="F68" s="81">
        <v>5995722388.8</v>
      </c>
      <c r="G68" s="81">
        <v>5989143154.9</v>
      </c>
      <c r="H68" s="265">
        <f t="shared" si="17"/>
        <v>3408921071.6500006</v>
      </c>
      <c r="I68" s="266"/>
    </row>
    <row r="69" spans="1:9" s="215" customFormat="1" ht="9" customHeight="1">
      <c r="A69" s="80" t="s">
        <v>472</v>
      </c>
      <c r="B69" s="194"/>
      <c r="C69" s="81">
        <v>721505340</v>
      </c>
      <c r="D69" s="81">
        <v>23056458.05</v>
      </c>
      <c r="E69" s="81">
        <f t="shared" si="18"/>
        <v>744561798.05</v>
      </c>
      <c r="F69" s="81">
        <v>554395004.55</v>
      </c>
      <c r="G69" s="81">
        <v>554395004.55</v>
      </c>
      <c r="H69" s="265">
        <f t="shared" si="17"/>
        <v>190166793.5</v>
      </c>
      <c r="I69" s="266"/>
    </row>
    <row r="70" spans="1:9" s="215" customFormat="1" ht="9" customHeight="1">
      <c r="A70" s="80" t="s">
        <v>473</v>
      </c>
      <c r="B70" s="194"/>
      <c r="C70" s="81">
        <v>0</v>
      </c>
      <c r="D70" s="81">
        <v>0</v>
      </c>
      <c r="E70" s="81">
        <f t="shared" si="18"/>
        <v>0</v>
      </c>
      <c r="F70" s="81">
        <v>0</v>
      </c>
      <c r="G70" s="81">
        <v>0</v>
      </c>
      <c r="H70" s="265">
        <f t="shared" si="17"/>
        <v>0</v>
      </c>
      <c r="I70" s="266"/>
    </row>
    <row r="71" spans="1:9" s="215" customFormat="1" ht="2.25" customHeight="1">
      <c r="A71" s="196"/>
      <c r="B71" s="194"/>
      <c r="C71" s="194"/>
      <c r="D71" s="194"/>
      <c r="E71" s="194"/>
      <c r="F71" s="194"/>
      <c r="G71" s="194"/>
      <c r="H71" s="265">
        <f t="shared" si="17"/>
        <v>0</v>
      </c>
      <c r="I71" s="266"/>
    </row>
    <row r="72" spans="1:9" s="215" customFormat="1" ht="9" customHeight="1">
      <c r="A72" s="76" t="s">
        <v>474</v>
      </c>
      <c r="B72" s="85"/>
      <c r="C72" s="77">
        <f aca="true" t="shared" si="19" ref="C72:I72">SUM(C73:C81)</f>
        <v>55113850</v>
      </c>
      <c r="D72" s="77">
        <f t="shared" si="19"/>
        <v>41232768.71</v>
      </c>
      <c r="E72" s="77">
        <f t="shared" si="19"/>
        <v>96346618.71</v>
      </c>
      <c r="F72" s="77">
        <f t="shared" si="19"/>
        <v>79122086.82</v>
      </c>
      <c r="G72" s="77">
        <f t="shared" si="19"/>
        <v>79122086.82</v>
      </c>
      <c r="H72" s="263">
        <f t="shared" si="19"/>
        <v>17224531.889999997</v>
      </c>
      <c r="I72" s="264">
        <f t="shared" si="19"/>
        <v>0</v>
      </c>
    </row>
    <row r="73" spans="1:9" s="215" customFormat="1" ht="9" customHeight="1">
      <c r="A73" s="80" t="s">
        <v>475</v>
      </c>
      <c r="B73" s="194"/>
      <c r="C73" s="81">
        <v>40113850</v>
      </c>
      <c r="D73" s="81">
        <v>1221868.58</v>
      </c>
      <c r="E73" s="81">
        <f>SUM(C73:D73)</f>
        <v>41335718.58</v>
      </c>
      <c r="F73" s="81">
        <v>25870678.58</v>
      </c>
      <c r="G73" s="81">
        <v>25870678.58</v>
      </c>
      <c r="H73" s="265">
        <f aca="true" t="shared" si="20" ref="H73:H82">+E73-F73</f>
        <v>15465040</v>
      </c>
      <c r="I73" s="266"/>
    </row>
    <row r="74" spans="1:9" s="215" customFormat="1" ht="9" customHeight="1">
      <c r="A74" s="80" t="s">
        <v>476</v>
      </c>
      <c r="B74" s="194"/>
      <c r="C74" s="81">
        <v>15000000</v>
      </c>
      <c r="D74" s="81">
        <v>26460663.13</v>
      </c>
      <c r="E74" s="81">
        <f aca="true" t="shared" si="21" ref="E74:E81">SUM(C74:D74)</f>
        <v>41460663.129999995</v>
      </c>
      <c r="F74" s="81">
        <v>39701171.69</v>
      </c>
      <c r="G74" s="81">
        <v>39701171.69</v>
      </c>
      <c r="H74" s="265">
        <f t="shared" si="20"/>
        <v>1759491.4399999976</v>
      </c>
      <c r="I74" s="266"/>
    </row>
    <row r="75" spans="1:9" s="215" customFormat="1" ht="9" customHeight="1">
      <c r="A75" s="80" t="s">
        <v>477</v>
      </c>
      <c r="B75" s="194"/>
      <c r="C75" s="81">
        <v>0</v>
      </c>
      <c r="D75" s="81">
        <v>0</v>
      </c>
      <c r="E75" s="81">
        <f t="shared" si="21"/>
        <v>0</v>
      </c>
      <c r="F75" s="81">
        <v>0</v>
      </c>
      <c r="G75" s="81">
        <v>0</v>
      </c>
      <c r="H75" s="265">
        <f t="shared" si="20"/>
        <v>0</v>
      </c>
      <c r="I75" s="266"/>
    </row>
    <row r="76" spans="1:9" s="215" customFormat="1" ht="9" customHeight="1">
      <c r="A76" s="80" t="s">
        <v>478</v>
      </c>
      <c r="B76" s="194"/>
      <c r="C76" s="81">
        <v>0</v>
      </c>
      <c r="D76" s="81">
        <v>0</v>
      </c>
      <c r="E76" s="81">
        <f t="shared" si="21"/>
        <v>0</v>
      </c>
      <c r="F76" s="81">
        <v>0</v>
      </c>
      <c r="G76" s="81">
        <v>0</v>
      </c>
      <c r="H76" s="265">
        <f t="shared" si="20"/>
        <v>0</v>
      </c>
      <c r="I76" s="266"/>
    </row>
    <row r="77" spans="1:9" s="215" customFormat="1" ht="9" customHeight="1">
      <c r="A77" s="80" t="s">
        <v>479</v>
      </c>
      <c r="B77" s="194"/>
      <c r="C77" s="81">
        <v>0</v>
      </c>
      <c r="D77" s="81">
        <v>13550237</v>
      </c>
      <c r="E77" s="81">
        <f t="shared" si="21"/>
        <v>13550237</v>
      </c>
      <c r="F77" s="81">
        <v>13550236.55</v>
      </c>
      <c r="G77" s="81">
        <v>13550236.55</v>
      </c>
      <c r="H77" s="265">
        <f t="shared" si="20"/>
        <v>0.44999999925494194</v>
      </c>
      <c r="I77" s="266"/>
    </row>
    <row r="78" spans="1:9" s="215" customFormat="1" ht="9" customHeight="1">
      <c r="A78" s="80" t="s">
        <v>480</v>
      </c>
      <c r="B78" s="194"/>
      <c r="C78" s="81">
        <v>0</v>
      </c>
      <c r="D78" s="81">
        <v>0</v>
      </c>
      <c r="E78" s="81">
        <f t="shared" si="21"/>
        <v>0</v>
      </c>
      <c r="F78" s="81">
        <v>0</v>
      </c>
      <c r="G78" s="81">
        <v>0</v>
      </c>
      <c r="H78" s="265">
        <f t="shared" si="20"/>
        <v>0</v>
      </c>
      <c r="I78" s="266"/>
    </row>
    <row r="79" spans="1:9" s="215" customFormat="1" ht="9" customHeight="1">
      <c r="A79" s="80" t="s">
        <v>481</v>
      </c>
      <c r="B79" s="194"/>
      <c r="C79" s="81">
        <v>0</v>
      </c>
      <c r="D79" s="81">
        <v>0</v>
      </c>
      <c r="E79" s="81">
        <f t="shared" si="21"/>
        <v>0</v>
      </c>
      <c r="F79" s="81">
        <v>0</v>
      </c>
      <c r="G79" s="81">
        <v>0</v>
      </c>
      <c r="H79" s="265">
        <f t="shared" si="20"/>
        <v>0</v>
      </c>
      <c r="I79" s="266"/>
    </row>
    <row r="80" spans="1:9" s="215" customFormat="1" ht="9" customHeight="1">
      <c r="A80" s="80" t="s">
        <v>482</v>
      </c>
      <c r="B80" s="194"/>
      <c r="C80" s="81">
        <v>0</v>
      </c>
      <c r="D80" s="81">
        <v>0</v>
      </c>
      <c r="E80" s="81">
        <f t="shared" si="21"/>
        <v>0</v>
      </c>
      <c r="F80" s="81">
        <v>0</v>
      </c>
      <c r="G80" s="81">
        <v>0</v>
      </c>
      <c r="H80" s="265">
        <f t="shared" si="20"/>
        <v>0</v>
      </c>
      <c r="I80" s="266"/>
    </row>
    <row r="81" spans="1:9" s="215" customFormat="1" ht="9" customHeight="1">
      <c r="A81" s="80" t="s">
        <v>483</v>
      </c>
      <c r="B81" s="194"/>
      <c r="C81" s="81">
        <v>0</v>
      </c>
      <c r="D81" s="81">
        <v>0</v>
      </c>
      <c r="E81" s="81">
        <f t="shared" si="21"/>
        <v>0</v>
      </c>
      <c r="F81" s="81">
        <v>0</v>
      </c>
      <c r="G81" s="81">
        <v>0</v>
      </c>
      <c r="H81" s="265">
        <f t="shared" si="20"/>
        <v>0</v>
      </c>
      <c r="I81" s="266"/>
    </row>
    <row r="82" spans="1:9" s="215" customFormat="1" ht="2.25" customHeight="1">
      <c r="A82" s="196"/>
      <c r="B82" s="194"/>
      <c r="C82" s="194"/>
      <c r="D82" s="194"/>
      <c r="E82" s="194"/>
      <c r="F82" s="194"/>
      <c r="G82" s="194"/>
      <c r="H82" s="265">
        <f t="shared" si="20"/>
        <v>0</v>
      </c>
      <c r="I82" s="266"/>
    </row>
    <row r="83" spans="1:9" s="215" customFormat="1" ht="9" customHeight="1">
      <c r="A83" s="76" t="s">
        <v>484</v>
      </c>
      <c r="B83" s="85"/>
      <c r="C83" s="77">
        <f aca="true" t="shared" si="22" ref="C83:I83">SUM(C84:C88)</f>
        <v>1753689904</v>
      </c>
      <c r="D83" s="77">
        <f t="shared" si="22"/>
        <v>-10680654</v>
      </c>
      <c r="E83" s="77">
        <f t="shared" si="22"/>
        <v>1743009250</v>
      </c>
      <c r="F83" s="77">
        <f t="shared" si="22"/>
        <v>1450148597.1100001</v>
      </c>
      <c r="G83" s="77">
        <f t="shared" si="22"/>
        <v>1446508888.1100001</v>
      </c>
      <c r="H83" s="263">
        <f t="shared" si="22"/>
        <v>292860652.8899999</v>
      </c>
      <c r="I83" s="264">
        <f t="shared" si="22"/>
        <v>0</v>
      </c>
    </row>
    <row r="84" spans="1:9" s="215" customFormat="1" ht="9" customHeight="1">
      <c r="A84" s="80" t="s">
        <v>485</v>
      </c>
      <c r="B84" s="194"/>
      <c r="C84" s="81">
        <v>73841836</v>
      </c>
      <c r="D84" s="81">
        <v>-10680654</v>
      </c>
      <c r="E84" s="81">
        <f>SUM(C84:D84)</f>
        <v>63161182</v>
      </c>
      <c r="F84" s="81">
        <v>39438247.96</v>
      </c>
      <c r="G84" s="81">
        <v>35798538.96</v>
      </c>
      <c r="H84" s="265">
        <f>+E84-F84</f>
        <v>23722934.04</v>
      </c>
      <c r="I84" s="266"/>
    </row>
    <row r="85" spans="1:9" s="215" customFormat="1" ht="9" customHeight="1">
      <c r="A85" s="269" t="s">
        <v>486</v>
      </c>
      <c r="B85" s="194"/>
      <c r="C85" s="270">
        <v>1679848068</v>
      </c>
      <c r="D85" s="270">
        <v>0</v>
      </c>
      <c r="E85" s="271">
        <f>SUM(C85:D85)</f>
        <v>1679848068</v>
      </c>
      <c r="F85" s="271">
        <v>1410710349.15</v>
      </c>
      <c r="G85" s="271">
        <v>1410710349.15</v>
      </c>
      <c r="H85" s="265">
        <f>+E85-F85</f>
        <v>269137718.8499999</v>
      </c>
      <c r="I85" s="266"/>
    </row>
    <row r="86" spans="1:9" s="215" customFormat="1" ht="9" customHeight="1">
      <c r="A86" s="269"/>
      <c r="B86" s="194"/>
      <c r="C86" s="270"/>
      <c r="D86" s="270"/>
      <c r="E86" s="271"/>
      <c r="F86" s="271"/>
      <c r="G86" s="271"/>
      <c r="H86" s="265">
        <f>+E86-F86</f>
        <v>0</v>
      </c>
      <c r="I86" s="266"/>
    </row>
    <row r="87" spans="1:9" s="215" customFormat="1" ht="9" customHeight="1">
      <c r="A87" s="80" t="s">
        <v>487</v>
      </c>
      <c r="B87" s="194"/>
      <c r="C87" s="81">
        <v>0</v>
      </c>
      <c r="D87" s="81">
        <v>0</v>
      </c>
      <c r="E87" s="81">
        <f>SUM(C87:D87)</f>
        <v>0</v>
      </c>
      <c r="F87" s="81">
        <v>0</v>
      </c>
      <c r="G87" s="81">
        <v>0</v>
      </c>
      <c r="H87" s="265">
        <f>+E87-F87</f>
        <v>0</v>
      </c>
      <c r="I87" s="266"/>
    </row>
    <row r="88" spans="1:9" s="215" customFormat="1" ht="9" customHeight="1">
      <c r="A88" s="80" t="s">
        <v>488</v>
      </c>
      <c r="B88" s="194"/>
      <c r="C88" s="81">
        <v>0</v>
      </c>
      <c r="D88" s="81">
        <v>0</v>
      </c>
      <c r="E88" s="81">
        <f>SUM(C88:D88)</f>
        <v>0</v>
      </c>
      <c r="F88" s="81">
        <v>0</v>
      </c>
      <c r="G88" s="81">
        <v>0</v>
      </c>
      <c r="H88" s="265">
        <f>+E88-F88</f>
        <v>0</v>
      </c>
      <c r="I88" s="266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76" t="s">
        <v>413</v>
      </c>
      <c r="B91" s="4"/>
      <c r="C91" s="77">
        <f aca="true" t="shared" si="23" ref="C91:H91">+C51+C11</f>
        <v>23724818387</v>
      </c>
      <c r="D91" s="77">
        <f t="shared" si="23"/>
        <v>2506099845.9</v>
      </c>
      <c r="E91" s="77">
        <f t="shared" si="23"/>
        <v>26230918232.9</v>
      </c>
      <c r="F91" s="77">
        <f t="shared" si="23"/>
        <v>17598212896.82</v>
      </c>
      <c r="G91" s="77">
        <f t="shared" si="23"/>
        <v>17203544154.18</v>
      </c>
      <c r="H91" s="263">
        <f t="shared" si="23"/>
        <v>8632705336.080002</v>
      </c>
      <c r="I91" s="264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197" t="s">
        <v>490</v>
      </c>
      <c r="B1" s="198"/>
      <c r="C1" s="198"/>
      <c r="D1" s="198"/>
      <c r="E1" s="198"/>
      <c r="F1" s="198"/>
      <c r="G1" s="198"/>
      <c r="H1" s="199"/>
    </row>
    <row r="2" spans="1:8" ht="11.25" customHeight="1">
      <c r="A2" s="200"/>
      <c r="B2" s="201"/>
      <c r="C2" s="201"/>
      <c r="D2" s="201"/>
      <c r="E2" s="201"/>
      <c r="F2" s="201"/>
      <c r="G2" s="201"/>
      <c r="H2" s="202"/>
    </row>
    <row r="3" spans="1:8" ht="11.25" customHeight="1">
      <c r="A3" s="200"/>
      <c r="B3" s="201"/>
      <c r="C3" s="201"/>
      <c r="D3" s="201"/>
      <c r="E3" s="201"/>
      <c r="F3" s="201"/>
      <c r="G3" s="201"/>
      <c r="H3" s="202"/>
    </row>
    <row r="4" spans="1:8" ht="11.25" customHeight="1">
      <c r="A4" s="200"/>
      <c r="B4" s="201"/>
      <c r="C4" s="201"/>
      <c r="D4" s="201"/>
      <c r="E4" s="201"/>
      <c r="F4" s="201"/>
      <c r="G4" s="201"/>
      <c r="H4" s="202"/>
    </row>
    <row r="5" spans="1:8" ht="17.25" customHeight="1">
      <c r="A5" s="203"/>
      <c r="B5" s="204"/>
      <c r="C5" s="204"/>
      <c r="D5" s="204"/>
      <c r="E5" s="204"/>
      <c r="F5" s="204"/>
      <c r="G5" s="204"/>
      <c r="H5" s="205"/>
    </row>
    <row r="6" spans="1:8" ht="12.75">
      <c r="A6" s="206" t="s">
        <v>0</v>
      </c>
      <c r="B6" s="237"/>
      <c r="C6" s="238" t="s">
        <v>334</v>
      </c>
      <c r="D6" s="238"/>
      <c r="E6" s="238"/>
      <c r="F6" s="238"/>
      <c r="G6" s="238"/>
      <c r="H6" s="239" t="s">
        <v>335</v>
      </c>
    </row>
    <row r="7" spans="1:8" ht="11.25" customHeight="1">
      <c r="A7" s="208"/>
      <c r="B7" s="240"/>
      <c r="C7" s="207" t="s">
        <v>336</v>
      </c>
      <c r="D7" s="238" t="s">
        <v>337</v>
      </c>
      <c r="E7" s="207" t="s">
        <v>338</v>
      </c>
      <c r="F7" s="207" t="s">
        <v>227</v>
      </c>
      <c r="G7" s="207" t="s">
        <v>244</v>
      </c>
      <c r="H7" s="239"/>
    </row>
    <row r="8" spans="1:8" ht="11.25" customHeight="1">
      <c r="A8" s="211"/>
      <c r="B8" s="241"/>
      <c r="C8" s="212"/>
      <c r="D8" s="238"/>
      <c r="E8" s="212"/>
      <c r="F8" s="212"/>
      <c r="G8" s="212"/>
      <c r="H8" s="239"/>
    </row>
    <row r="9" spans="1:8" ht="2.25" customHeight="1">
      <c r="A9" s="111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42" t="s">
        <v>491</v>
      </c>
      <c r="B11" s="4"/>
      <c r="C11" s="243">
        <f aca="true" t="shared" si="0" ref="C11:H11">+C12+C13+C15+C18+C20+C24</f>
        <v>3075280243.09</v>
      </c>
      <c r="D11" s="243">
        <f t="shared" si="0"/>
        <v>23503079</v>
      </c>
      <c r="E11" s="243">
        <f t="shared" si="0"/>
        <v>3098783322.09</v>
      </c>
      <c r="F11" s="243">
        <f t="shared" si="0"/>
        <v>1941907647.66</v>
      </c>
      <c r="G11" s="243">
        <f t="shared" si="0"/>
        <v>1938942940.75</v>
      </c>
      <c r="H11" s="243">
        <f t="shared" si="0"/>
        <v>1156875674.43</v>
      </c>
    </row>
    <row r="12" spans="1:8" ht="9" customHeight="1">
      <c r="A12" s="246" t="s">
        <v>492</v>
      </c>
      <c r="B12" s="4"/>
      <c r="C12" s="247">
        <v>1610058348.13</v>
      </c>
      <c r="D12" s="247">
        <v>1488585</v>
      </c>
      <c r="E12" s="247">
        <f>SUM(C12:D12)</f>
        <v>1611546933.13</v>
      </c>
      <c r="F12" s="247">
        <v>944273013.12</v>
      </c>
      <c r="G12" s="247">
        <v>942607634.23</v>
      </c>
      <c r="H12" s="247">
        <f>+E12-F12</f>
        <v>667273920.0100001</v>
      </c>
    </row>
    <row r="13" spans="1:8" ht="9" customHeight="1">
      <c r="A13" s="246" t="s">
        <v>493</v>
      </c>
      <c r="B13" s="4"/>
      <c r="C13" s="247">
        <v>784711654.62</v>
      </c>
      <c r="D13" s="247">
        <v>22014494</v>
      </c>
      <c r="E13" s="247">
        <f>SUM(C13:D13)</f>
        <v>806726148.62</v>
      </c>
      <c r="F13" s="247">
        <v>560134306.32</v>
      </c>
      <c r="G13" s="247">
        <v>560090924.03</v>
      </c>
      <c r="H13" s="247">
        <f>+E13-F13</f>
        <v>246591842.29999995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215" customFormat="1" ht="9" customHeight="1">
      <c r="A15" s="246" t="s">
        <v>494</v>
      </c>
      <c r="B15" s="194"/>
      <c r="C15" s="247">
        <f aca="true" t="shared" si="1" ref="C15:H15">+C16+C17</f>
        <v>0</v>
      </c>
      <c r="D15" s="247">
        <f t="shared" si="1"/>
        <v>0</v>
      </c>
      <c r="E15" s="247">
        <f t="shared" si="1"/>
        <v>0</v>
      </c>
      <c r="F15" s="247">
        <f t="shared" si="1"/>
        <v>0</v>
      </c>
      <c r="G15" s="247">
        <f t="shared" si="1"/>
        <v>0</v>
      </c>
      <c r="H15" s="247">
        <f t="shared" si="1"/>
        <v>0</v>
      </c>
    </row>
    <row r="16" spans="1:8" ht="9" customHeight="1">
      <c r="A16" s="272" t="s">
        <v>495</v>
      </c>
      <c r="B16" s="4"/>
      <c r="C16" s="247">
        <v>0</v>
      </c>
      <c r="D16" s="247">
        <v>0</v>
      </c>
      <c r="E16" s="247">
        <f>SUM(C16:D16)</f>
        <v>0</v>
      </c>
      <c r="F16" s="247">
        <v>0</v>
      </c>
      <c r="G16" s="247">
        <v>0</v>
      </c>
      <c r="H16" s="247">
        <f>+E16-F16</f>
        <v>0</v>
      </c>
    </row>
    <row r="17" spans="1:8" ht="9" customHeight="1">
      <c r="A17" s="272" t="s">
        <v>496</v>
      </c>
      <c r="B17" s="4"/>
      <c r="C17" s="247">
        <v>0</v>
      </c>
      <c r="D17" s="247">
        <v>0</v>
      </c>
      <c r="E17" s="247">
        <f>SUM(C17:D17)</f>
        <v>0</v>
      </c>
      <c r="F17" s="247">
        <v>0</v>
      </c>
      <c r="G17" s="247">
        <v>0</v>
      </c>
      <c r="H17" s="247">
        <f>+E17-F17</f>
        <v>0</v>
      </c>
    </row>
    <row r="18" spans="1:8" ht="9" customHeight="1">
      <c r="A18" s="246" t="s">
        <v>497</v>
      </c>
      <c r="B18" s="4"/>
      <c r="C18" s="247">
        <v>680510240.34</v>
      </c>
      <c r="D18" s="247">
        <v>0</v>
      </c>
      <c r="E18" s="247">
        <f>SUM(C18:D18)</f>
        <v>680510240.34</v>
      </c>
      <c r="F18" s="247">
        <v>437500328.22</v>
      </c>
      <c r="G18" s="247">
        <v>436244382.49</v>
      </c>
      <c r="H18" s="247">
        <f>+E18-F18</f>
        <v>243009912.12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215" customFormat="1" ht="9" customHeight="1">
      <c r="A20" s="252" t="s">
        <v>498</v>
      </c>
      <c r="B20" s="194"/>
      <c r="C20" s="253">
        <f aca="true" t="shared" si="2" ref="C20:H20">+C22+C23</f>
        <v>0</v>
      </c>
      <c r="D20" s="253">
        <f t="shared" si="2"/>
        <v>0</v>
      </c>
      <c r="E20" s="253">
        <f t="shared" si="2"/>
        <v>0</v>
      </c>
      <c r="F20" s="253">
        <f t="shared" si="2"/>
        <v>0</v>
      </c>
      <c r="G20" s="253">
        <f t="shared" si="2"/>
        <v>0</v>
      </c>
      <c r="H20" s="253">
        <f t="shared" si="2"/>
        <v>0</v>
      </c>
    </row>
    <row r="21" spans="1:8" s="215" customFormat="1" ht="9" customHeight="1">
      <c r="A21" s="252"/>
      <c r="B21" s="194"/>
      <c r="C21" s="253"/>
      <c r="D21" s="253"/>
      <c r="E21" s="253"/>
      <c r="F21" s="253"/>
      <c r="G21" s="253"/>
      <c r="H21" s="253"/>
    </row>
    <row r="22" spans="1:8" ht="9" customHeight="1">
      <c r="A22" s="272" t="s">
        <v>499</v>
      </c>
      <c r="B22" s="4"/>
      <c r="C22" s="247">
        <v>0</v>
      </c>
      <c r="D22" s="247">
        <v>0</v>
      </c>
      <c r="E22" s="247">
        <f>SUM(C22:D22)</f>
        <v>0</v>
      </c>
      <c r="F22" s="247">
        <v>0</v>
      </c>
      <c r="G22" s="247">
        <v>0</v>
      </c>
      <c r="H22" s="247">
        <f>+E22-F22</f>
        <v>0</v>
      </c>
    </row>
    <row r="23" spans="1:8" ht="9" customHeight="1">
      <c r="A23" s="272" t="s">
        <v>500</v>
      </c>
      <c r="B23" s="4"/>
      <c r="C23" s="247">
        <v>0</v>
      </c>
      <c r="D23" s="247">
        <v>0</v>
      </c>
      <c r="E23" s="247">
        <f>SUM(C23:D23)</f>
        <v>0</v>
      </c>
      <c r="F23" s="247">
        <v>0</v>
      </c>
      <c r="G23" s="247">
        <v>0</v>
      </c>
      <c r="H23" s="247">
        <f>+E23-F23</f>
        <v>0</v>
      </c>
    </row>
    <row r="24" spans="1:8" ht="9" customHeight="1">
      <c r="A24" s="246" t="s">
        <v>501</v>
      </c>
      <c r="B24" s="4"/>
      <c r="C24" s="247">
        <v>0</v>
      </c>
      <c r="D24" s="247">
        <v>0</v>
      </c>
      <c r="E24" s="247">
        <f>SUM(C24:D24)</f>
        <v>0</v>
      </c>
      <c r="F24" s="247">
        <v>0</v>
      </c>
      <c r="G24" s="247">
        <v>0</v>
      </c>
      <c r="H24" s="247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42" t="s">
        <v>502</v>
      </c>
      <c r="B27" s="4"/>
      <c r="C27" s="243">
        <f aca="true" t="shared" si="3" ref="C27:H27">+C28+C29+C31+C34+C36+C40</f>
        <v>19523751</v>
      </c>
      <c r="D27" s="243">
        <f t="shared" si="3"/>
        <v>319296187</v>
      </c>
      <c r="E27" s="243">
        <f t="shared" si="3"/>
        <v>338819938</v>
      </c>
      <c r="F27" s="243">
        <f t="shared" si="3"/>
        <v>264707365.69</v>
      </c>
      <c r="G27" s="243">
        <f t="shared" si="3"/>
        <v>264707365.69</v>
      </c>
      <c r="H27" s="243">
        <f t="shared" si="3"/>
        <v>74112572.31</v>
      </c>
    </row>
    <row r="28" spans="1:8" ht="9" customHeight="1">
      <c r="A28" s="246" t="s">
        <v>492</v>
      </c>
      <c r="B28" s="4"/>
      <c r="C28" s="247">
        <v>0</v>
      </c>
      <c r="D28" s="247">
        <v>219296187</v>
      </c>
      <c r="E28" s="247">
        <f>SUM(C28:D28)</f>
        <v>219296187</v>
      </c>
      <c r="F28" s="247">
        <v>154966782</v>
      </c>
      <c r="G28" s="247">
        <v>154966782</v>
      </c>
      <c r="H28" s="247">
        <f>+E28-F28</f>
        <v>64329405</v>
      </c>
    </row>
    <row r="29" spans="1:8" ht="9" customHeight="1">
      <c r="A29" s="246" t="s">
        <v>493</v>
      </c>
      <c r="B29" s="4"/>
      <c r="C29" s="247">
        <v>19523751</v>
      </c>
      <c r="D29" s="247">
        <v>100000000</v>
      </c>
      <c r="E29" s="247">
        <f>SUM(C29:D29)</f>
        <v>119523751</v>
      </c>
      <c r="F29" s="247">
        <v>109740583.69</v>
      </c>
      <c r="G29" s="247">
        <v>109740583.69</v>
      </c>
      <c r="H29" s="247">
        <f>+E29-F29</f>
        <v>9783167.310000002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215" customFormat="1" ht="9" customHeight="1">
      <c r="A31" s="246" t="s">
        <v>494</v>
      </c>
      <c r="B31" s="194"/>
      <c r="C31" s="247">
        <f aca="true" t="shared" si="4" ref="C31:H31">+C32+C33</f>
        <v>0</v>
      </c>
      <c r="D31" s="247">
        <f t="shared" si="4"/>
        <v>0</v>
      </c>
      <c r="E31" s="247">
        <f t="shared" si="4"/>
        <v>0</v>
      </c>
      <c r="F31" s="247">
        <f t="shared" si="4"/>
        <v>0</v>
      </c>
      <c r="G31" s="247">
        <f t="shared" si="4"/>
        <v>0</v>
      </c>
      <c r="H31" s="247">
        <f t="shared" si="4"/>
        <v>0</v>
      </c>
    </row>
    <row r="32" spans="1:8" ht="9" customHeight="1">
      <c r="A32" s="272" t="s">
        <v>495</v>
      </c>
      <c r="B32" s="4"/>
      <c r="C32" s="247">
        <v>0</v>
      </c>
      <c r="D32" s="247">
        <v>0</v>
      </c>
      <c r="E32" s="247">
        <f>SUM(C32:D32)</f>
        <v>0</v>
      </c>
      <c r="F32" s="247">
        <v>0</v>
      </c>
      <c r="G32" s="247">
        <v>0</v>
      </c>
      <c r="H32" s="247">
        <f>+E32-F32</f>
        <v>0</v>
      </c>
    </row>
    <row r="33" spans="1:8" ht="9" customHeight="1">
      <c r="A33" s="272" t="s">
        <v>496</v>
      </c>
      <c r="B33" s="4"/>
      <c r="C33" s="247">
        <v>0</v>
      </c>
      <c r="D33" s="247">
        <v>0</v>
      </c>
      <c r="E33" s="247">
        <f>SUM(C33:D33)</f>
        <v>0</v>
      </c>
      <c r="F33" s="247">
        <v>0</v>
      </c>
      <c r="G33" s="247">
        <v>0</v>
      </c>
      <c r="H33" s="247">
        <f>+E33-F33</f>
        <v>0</v>
      </c>
    </row>
    <row r="34" spans="1:8" ht="9" customHeight="1">
      <c r="A34" s="246" t="s">
        <v>497</v>
      </c>
      <c r="B34" s="4"/>
      <c r="C34" s="247">
        <v>0</v>
      </c>
      <c r="D34" s="247">
        <v>0</v>
      </c>
      <c r="E34" s="247">
        <f>SUM(C34:D34)</f>
        <v>0</v>
      </c>
      <c r="F34" s="247">
        <v>0</v>
      </c>
      <c r="G34" s="247">
        <v>0</v>
      </c>
      <c r="H34" s="247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215" customFormat="1" ht="9" customHeight="1">
      <c r="A36" s="252" t="s">
        <v>498</v>
      </c>
      <c r="B36" s="194"/>
      <c r="C36" s="253">
        <f aca="true" t="shared" si="5" ref="C36:H36">+C38+C39</f>
        <v>0</v>
      </c>
      <c r="D36" s="253">
        <f t="shared" si="5"/>
        <v>0</v>
      </c>
      <c r="E36" s="253">
        <f t="shared" si="5"/>
        <v>0</v>
      </c>
      <c r="F36" s="253">
        <f t="shared" si="5"/>
        <v>0</v>
      </c>
      <c r="G36" s="253">
        <f t="shared" si="5"/>
        <v>0</v>
      </c>
      <c r="H36" s="253">
        <f t="shared" si="5"/>
        <v>0</v>
      </c>
    </row>
    <row r="37" spans="1:8" s="215" customFormat="1" ht="9" customHeight="1">
      <c r="A37" s="252"/>
      <c r="B37" s="194"/>
      <c r="C37" s="253"/>
      <c r="D37" s="253"/>
      <c r="E37" s="253"/>
      <c r="F37" s="253"/>
      <c r="G37" s="253"/>
      <c r="H37" s="253"/>
    </row>
    <row r="38" spans="1:8" ht="9" customHeight="1">
      <c r="A38" s="272" t="s">
        <v>499</v>
      </c>
      <c r="B38" s="4"/>
      <c r="C38" s="247">
        <v>0</v>
      </c>
      <c r="D38" s="247">
        <v>0</v>
      </c>
      <c r="E38" s="247">
        <f>SUM(C38:D38)</f>
        <v>0</v>
      </c>
      <c r="F38" s="247">
        <v>0</v>
      </c>
      <c r="G38" s="247">
        <v>0</v>
      </c>
      <c r="H38" s="247">
        <f>+E38-F38</f>
        <v>0</v>
      </c>
    </row>
    <row r="39" spans="1:8" ht="9" customHeight="1">
      <c r="A39" s="272" t="s">
        <v>500</v>
      </c>
      <c r="B39" s="4"/>
      <c r="C39" s="247">
        <v>0</v>
      </c>
      <c r="D39" s="247">
        <v>0</v>
      </c>
      <c r="E39" s="247">
        <f>SUM(C39:D39)</f>
        <v>0</v>
      </c>
      <c r="F39" s="247">
        <v>0</v>
      </c>
      <c r="G39" s="247">
        <v>0</v>
      </c>
      <c r="H39" s="247">
        <f>+E39-F39</f>
        <v>0</v>
      </c>
    </row>
    <row r="40" spans="1:8" ht="9" customHeight="1">
      <c r="A40" s="246" t="s">
        <v>501</v>
      </c>
      <c r="B40" s="4"/>
      <c r="C40" s="247">
        <v>0</v>
      </c>
      <c r="D40" s="247">
        <v>0</v>
      </c>
      <c r="E40" s="247">
        <f>SUM(C40:D40)</f>
        <v>0</v>
      </c>
      <c r="F40" s="247">
        <v>0</v>
      </c>
      <c r="G40" s="247">
        <v>0</v>
      </c>
      <c r="H40" s="247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42" t="s">
        <v>503</v>
      </c>
      <c r="B42" s="4"/>
      <c r="C42" s="243">
        <f aca="true" t="shared" si="6" ref="C42:H42">+C11+C27</f>
        <v>3094803994.09</v>
      </c>
      <c r="D42" s="243">
        <f t="shared" si="6"/>
        <v>342799266</v>
      </c>
      <c r="E42" s="243">
        <f t="shared" si="6"/>
        <v>3437603260.09</v>
      </c>
      <c r="F42" s="243">
        <f t="shared" si="6"/>
        <v>2206615013.35</v>
      </c>
      <c r="G42" s="243">
        <f t="shared" si="6"/>
        <v>2203650306.44</v>
      </c>
      <c r="H42" s="243">
        <f t="shared" si="6"/>
        <v>1230988246.74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2020-10-26T16:54:48Z</cp:lastPrinted>
  <dcterms:created xsi:type="dcterms:W3CDTF">2020-10-27T22:16:28Z</dcterms:created>
  <dcterms:modified xsi:type="dcterms:W3CDTF">2020-10-27T22:20:28Z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